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6425" windowHeight="4575" tabRatio="862" firstSheet="1" activeTab="13"/>
  </bookViews>
  <sheets>
    <sheet name="Мастер-лист" sheetId="1" state="hidden" r:id="rId1"/>
    <sheet name="СП2+БП" sheetId="2" r:id="rId2"/>
    <sheet name="СП2 Ю25+ БП Ю25" sheetId="3" r:id="rId3"/>
    <sheet name="КП Юн" sheetId="4" r:id="rId4"/>
    <sheet name="КП Юн ОК" sheetId="5" r:id="rId5"/>
    <sheet name="МЛош" sheetId="6" r:id="rId6"/>
    <sheet name="ПП Д+КП Д+ЛПД  " sheetId="7" r:id="rId7"/>
    <sheet name="ПП Д Л " sheetId="8" r:id="rId8"/>
    <sheet name="МП" sheetId="9" r:id="rId9"/>
    <sheet name="ЛП Юн " sheetId="10" r:id="rId10"/>
    <sheet name="КП Д ОК+Выбор" sheetId="11" r:id="rId11"/>
    <sheet name="СП1" sheetId="12" r:id="rId12"/>
    <sheet name="ПП Юн " sheetId="13" r:id="rId13"/>
    <sheet name="ПП Юн ОК" sheetId="14" r:id="rId14"/>
    <sheet name="ЛП ПМО " sheetId="15" r:id="rId15"/>
    <sheet name="ЛП ЧМО" sheetId="16" r:id="rId16"/>
  </sheets>
  <definedNames>
    <definedName name="_xlfn.IFERROR" hidden="1">#NAME?</definedName>
    <definedName name="АБУ_ШАБЕХ_Софи" localSheetId="0">#REF!</definedName>
    <definedName name="АЙР_КИСС_04__мер.__ганнов." localSheetId="0">#REF!</definedName>
    <definedName name="ар" localSheetId="0">#REF!</definedName>
    <definedName name="кск" localSheetId="0">#REF!</definedName>
    <definedName name="КСК__Отрада__Московская_обл." localSheetId="0">#REF!</definedName>
    <definedName name="мрпм" localSheetId="0">#REF!</definedName>
    <definedName name="_xlnm.Print_Area" localSheetId="10">'КП Д ОК+Выбор'!$A$2:$S$28</definedName>
    <definedName name="_xlnm.Print_Area" localSheetId="3">'КП Юн'!$A$2:$W$27</definedName>
    <definedName name="_xlnm.Print_Area" localSheetId="4">'КП Юн ОК'!$A$2:$U$21</definedName>
    <definedName name="_xlnm.Print_Area" localSheetId="9">'ЛП Юн '!$A$2:$W$26</definedName>
    <definedName name="_xlnm.Print_Area" localSheetId="0">'Мастер-лист'!$A$1:$H$99</definedName>
    <definedName name="_xlnm.Print_Area" localSheetId="5">'МЛош'!$A$2:$P$22</definedName>
    <definedName name="_xlnm.Print_Area" localSheetId="8">'МП'!$A$2:$W$27</definedName>
    <definedName name="_xlnm.Print_Area" localSheetId="7">'ПП Д Л '!$A$2:$S$24</definedName>
    <definedName name="_xlnm.Print_Area" localSheetId="6">'ПП Д+КП Д+ЛПД  '!$A$2:$S$35</definedName>
    <definedName name="_xlnm.Print_Area" localSheetId="12">'ПП Юн '!$A$2:$W$25</definedName>
    <definedName name="_xlnm.Print_Area" localSheetId="13">'ПП Юн ОК'!$A$2:$V$24</definedName>
    <definedName name="_xlnm.Print_Area" localSheetId="11">'СП1'!$A$2:$W$25</definedName>
    <definedName name="_xlnm.Print_Area" localSheetId="2">'СП2 Ю25+ БП Ю25'!$A$2:$U$26</definedName>
    <definedName name="_xlnm.Print_Area" localSheetId="1">'СП2+БП'!$A$2:$U$31</definedName>
    <definedName name="по" localSheetId="0">#REF!</definedName>
  </definedNames>
  <calcPr fullCalcOnLoad="1"/>
</workbook>
</file>

<file path=xl/sharedStrings.xml><?xml version="1.0" encoding="utf-8"?>
<sst xmlns="http://schemas.openxmlformats.org/spreadsheetml/2006/main" count="2183" uniqueCount="774">
  <si>
    <t>Кличка лошади, г.р.</t>
  </si>
  <si>
    <t>Фамилия, имя всадника</t>
  </si>
  <si>
    <t>Звание, разряд</t>
  </si>
  <si>
    <t>Команда, регион</t>
  </si>
  <si>
    <t>Всего баллов</t>
  </si>
  <si>
    <t xml:space="preserve"> Баллы</t>
  </si>
  <si>
    <t>%</t>
  </si>
  <si>
    <t>Место</t>
  </si>
  <si>
    <t>Главный судья</t>
  </si>
  <si>
    <t>ТЕХНИЧЕСКИЕ РЕЗУЛЬТАТЫ</t>
  </si>
  <si>
    <t>Рег.№ лошади</t>
  </si>
  <si>
    <t>Средний %</t>
  </si>
  <si>
    <t>Рег.№ всадника</t>
  </si>
  <si>
    <t>Place</t>
  </si>
  <si>
    <t>Rider_ID</t>
  </si>
  <si>
    <t>Horse_ID</t>
  </si>
  <si>
    <t>Perc1</t>
  </si>
  <si>
    <t>Perc2</t>
  </si>
  <si>
    <t>PercSum</t>
  </si>
  <si>
    <t>Владелец</t>
  </si>
  <si>
    <t>Московская обл.,  НКП "РУСЬ"</t>
  </si>
  <si>
    <t>КМС</t>
  </si>
  <si>
    <t>009885</t>
  </si>
  <si>
    <t>МС</t>
  </si>
  <si>
    <r>
      <t xml:space="preserve">КРЮКОВА
</t>
    </r>
    <r>
      <rPr>
        <sz val="9"/>
        <rFont val="Times New Roman"/>
        <family val="1"/>
      </rPr>
      <t>Ольга</t>
    </r>
  </si>
  <si>
    <t>002886</t>
  </si>
  <si>
    <t>001727</t>
  </si>
  <si>
    <t>014502</t>
  </si>
  <si>
    <t>б/р</t>
  </si>
  <si>
    <r>
      <t xml:space="preserve">МУРАВЬЕВА
</t>
    </r>
    <r>
      <rPr>
        <sz val="9"/>
        <rFont val="Times New Roman"/>
        <family val="1"/>
      </rPr>
      <t>Мария, 2001</t>
    </r>
  </si>
  <si>
    <t>004560</t>
  </si>
  <si>
    <r>
      <t xml:space="preserve">САМОЙЛЕНКО
</t>
    </r>
    <r>
      <rPr>
        <sz val="9"/>
        <rFont val="Times New Roman"/>
        <family val="1"/>
      </rPr>
      <t>Елизавета, 2003</t>
    </r>
  </si>
  <si>
    <t>014153</t>
  </si>
  <si>
    <t>013183</t>
  </si>
  <si>
    <r>
      <t xml:space="preserve">ЗОЛОТУХИНА
</t>
    </r>
    <r>
      <rPr>
        <sz val="9"/>
        <rFont val="Times New Roman"/>
        <family val="1"/>
      </rPr>
      <t>Алена, 2000</t>
    </r>
  </si>
  <si>
    <t>028100</t>
  </si>
  <si>
    <t>013267</t>
  </si>
  <si>
    <r>
      <t xml:space="preserve">КУТУЗОВА
</t>
    </r>
    <r>
      <rPr>
        <sz val="9"/>
        <rFont val="Times New Roman"/>
        <family val="1"/>
      </rPr>
      <t>Анастасия, 2000</t>
    </r>
  </si>
  <si>
    <t>013315</t>
  </si>
  <si>
    <t>002274</t>
  </si>
  <si>
    <t>ДЮСШ "Виват, Россия!",  НКП "РУСЬ", МО</t>
  </si>
  <si>
    <r>
      <t xml:space="preserve">ВОТИНЦЕВА
</t>
    </r>
    <r>
      <rPr>
        <sz val="9"/>
        <rFont val="Times New Roman"/>
        <family val="1"/>
      </rPr>
      <t>Мария</t>
    </r>
  </si>
  <si>
    <t>007173</t>
  </si>
  <si>
    <t>008611</t>
  </si>
  <si>
    <r>
      <t xml:space="preserve">ДВУКРАЕВА
</t>
    </r>
    <r>
      <rPr>
        <sz val="9"/>
        <rFont val="Times New Roman"/>
        <family val="1"/>
      </rPr>
      <t>Ирина</t>
    </r>
  </si>
  <si>
    <t>007180</t>
  </si>
  <si>
    <t>Главный секретарь</t>
  </si>
  <si>
    <t>010303</t>
  </si>
  <si>
    <r>
      <t xml:space="preserve">ИГНАТОВА
</t>
    </r>
    <r>
      <rPr>
        <sz val="9"/>
        <rFont val="Times New Roman"/>
        <family val="1"/>
      </rPr>
      <t>Софья, 2004</t>
    </r>
  </si>
  <si>
    <t>2ю</t>
  </si>
  <si>
    <r>
      <t xml:space="preserve">БЛЭК ПЕРЛ-08, </t>
    </r>
    <r>
      <rPr>
        <sz val="9"/>
        <rFont val="Times New Roman"/>
        <family val="1"/>
      </rPr>
      <t>коб., вор., латв.теплокр., Эффект, Украина</t>
    </r>
  </si>
  <si>
    <t>015075</t>
  </si>
  <si>
    <r>
      <t xml:space="preserve">ЛИХАЧЕВА
</t>
    </r>
    <r>
      <rPr>
        <sz val="9"/>
        <rFont val="Times New Roman"/>
        <family val="1"/>
      </rPr>
      <t>Полина, 2002</t>
    </r>
  </si>
  <si>
    <t>013902</t>
  </si>
  <si>
    <t>014154</t>
  </si>
  <si>
    <r>
      <t xml:space="preserve">ШТЫХНО
</t>
    </r>
    <r>
      <rPr>
        <sz val="9"/>
        <rFont val="Times New Roman"/>
        <family val="1"/>
      </rPr>
      <t>София, 2003</t>
    </r>
  </si>
  <si>
    <t>014609</t>
  </si>
  <si>
    <t>Ситникова О.</t>
  </si>
  <si>
    <r>
      <t xml:space="preserve">ЖУКОВА
</t>
    </r>
    <r>
      <rPr>
        <sz val="9"/>
        <rFont val="Times New Roman"/>
        <family val="1"/>
      </rPr>
      <t>Мария, 1999</t>
    </r>
  </si>
  <si>
    <r>
      <t xml:space="preserve">ОРЛОВА
</t>
    </r>
    <r>
      <rPr>
        <sz val="9"/>
        <rFont val="Times New Roman"/>
        <family val="1"/>
      </rPr>
      <t>Валерия, 2001</t>
    </r>
  </si>
  <si>
    <t>000601</t>
  </si>
  <si>
    <r>
      <t xml:space="preserve">ЛЕБЕДЕВА
</t>
    </r>
    <r>
      <rPr>
        <sz val="9"/>
        <rFont val="Times New Roman"/>
        <family val="1"/>
      </rPr>
      <t>Ульяна, 1999</t>
    </r>
  </si>
  <si>
    <t>КСК "Толстая лошадь"
Московская обл.</t>
  </si>
  <si>
    <t>025900</t>
  </si>
  <si>
    <t>009522</t>
  </si>
  <si>
    <r>
      <t xml:space="preserve">ДУШЕЧКИНА
</t>
    </r>
    <r>
      <rPr>
        <sz val="9"/>
        <rFont val="Times New Roman"/>
        <family val="1"/>
      </rPr>
      <t>Татиана, 1999</t>
    </r>
  </si>
  <si>
    <t>009188</t>
  </si>
  <si>
    <t>Крюкова О.</t>
  </si>
  <si>
    <r>
      <t xml:space="preserve">КУЦЕНКО
</t>
    </r>
    <r>
      <rPr>
        <sz val="9"/>
        <rFont val="Times New Roman"/>
        <family val="1"/>
      </rPr>
      <t>Полина, 1998</t>
    </r>
  </si>
  <si>
    <r>
      <t xml:space="preserve">ВИННИК
</t>
    </r>
    <r>
      <rPr>
        <sz val="9"/>
        <rFont val="Times New Roman"/>
        <family val="1"/>
      </rPr>
      <t>Ксения, 2000</t>
    </r>
  </si>
  <si>
    <t>005099</t>
  </si>
  <si>
    <t>010497</t>
  </si>
  <si>
    <t>008495</t>
  </si>
  <si>
    <r>
      <t xml:space="preserve">БАЖЕНОВА
</t>
    </r>
    <r>
      <rPr>
        <sz val="9"/>
        <rFont val="Times New Roman"/>
        <family val="1"/>
      </rPr>
      <t>Вероника, 1997</t>
    </r>
  </si>
  <si>
    <t>009894</t>
  </si>
  <si>
    <r>
      <t xml:space="preserve">ЗВЕЗДОЧЕТ-03, </t>
    </r>
    <r>
      <rPr>
        <sz val="9"/>
        <rFont val="Times New Roman"/>
        <family val="1"/>
      </rPr>
      <t>мер., вор., трак., Зевс
к/з "Олимп Кубани"</t>
    </r>
  </si>
  <si>
    <r>
      <t xml:space="preserve">ЛЕТС ГОУ-06, </t>
    </r>
    <r>
      <rPr>
        <sz val="9"/>
        <rFont val="Times New Roman"/>
        <family val="1"/>
      </rPr>
      <t>мер., сер., ганн., Германия</t>
    </r>
  </si>
  <si>
    <r>
      <t xml:space="preserve">ВОЛОВИКОВА
</t>
    </r>
    <r>
      <rPr>
        <sz val="9"/>
        <rFont val="Times New Roman"/>
        <family val="1"/>
      </rPr>
      <t>Александра, 2001</t>
    </r>
  </si>
  <si>
    <r>
      <t xml:space="preserve">ФЕРАРИЯ-01, </t>
    </r>
    <r>
      <rPr>
        <sz val="10"/>
        <rFont val="Times New Roman"/>
        <family val="1"/>
      </rPr>
      <t>коб., рыж., ЧВ, Хайк, Россия</t>
    </r>
  </si>
  <si>
    <t>Юнаева В.</t>
  </si>
  <si>
    <r>
      <t xml:space="preserve">ЗАЙЧЕНКО
</t>
    </r>
    <r>
      <rPr>
        <sz val="9"/>
        <rFont val="Times New Roman"/>
        <family val="1"/>
      </rPr>
      <t>София</t>
    </r>
  </si>
  <si>
    <t>024994</t>
  </si>
  <si>
    <r>
      <t xml:space="preserve">ЛОТОС-98, </t>
    </r>
    <r>
      <rPr>
        <sz val="9"/>
        <rFont val="Times New Roman"/>
        <family val="1"/>
      </rPr>
      <t>жер., гнед., латв., Лакмус</t>
    </r>
  </si>
  <si>
    <t>002390</t>
  </si>
  <si>
    <t>Минаев А.</t>
  </si>
  <si>
    <r>
      <t xml:space="preserve">ГРИВКОВСКАЯ
</t>
    </r>
    <r>
      <rPr>
        <sz val="9"/>
        <rFont val="Times New Roman"/>
        <family val="1"/>
      </rPr>
      <t>Вероника</t>
    </r>
  </si>
  <si>
    <t>020089</t>
  </si>
  <si>
    <r>
      <t xml:space="preserve">ОЛИВЕР-95, </t>
    </r>
    <r>
      <rPr>
        <sz val="9"/>
        <rFont val="Times New Roman"/>
        <family val="1"/>
      </rPr>
      <t>мер., рыж., трак., Обряд, Россия</t>
    </r>
  </si>
  <si>
    <t>001269</t>
  </si>
  <si>
    <t>Федотова Е.</t>
  </si>
  <si>
    <t>ЧВ
Москва</t>
  </si>
  <si>
    <r>
      <t xml:space="preserve">ЮРЬЕВА
</t>
    </r>
    <r>
      <rPr>
        <sz val="9"/>
        <rFont val="Times New Roman"/>
        <family val="1"/>
      </rPr>
      <t>Елена</t>
    </r>
  </si>
  <si>
    <t>006488</t>
  </si>
  <si>
    <r>
      <t xml:space="preserve">ДОМИНГО-06, </t>
    </r>
    <r>
      <rPr>
        <sz val="9"/>
        <rFont val="Times New Roman"/>
        <family val="1"/>
      </rPr>
      <t>мер., гнед., Дон Фредерико, Германия</t>
    </r>
  </si>
  <si>
    <t>003662</t>
  </si>
  <si>
    <t>Юрьева Е.</t>
  </si>
  <si>
    <r>
      <t xml:space="preserve">БЕЛИКОВ
</t>
    </r>
    <r>
      <rPr>
        <sz val="9"/>
        <rFont val="Times New Roman"/>
        <family val="1"/>
      </rPr>
      <t>Владимир</t>
    </r>
  </si>
  <si>
    <r>
      <t>ВУДВОРД-01,</t>
    </r>
    <r>
      <rPr>
        <sz val="9"/>
        <rFont val="Times New Roman"/>
        <family val="1"/>
      </rPr>
      <t xml:space="preserve"> мер., рыж., ганн., Вальдензее, Калининградский к/з</t>
    </r>
  </si>
  <si>
    <t>000773</t>
  </si>
  <si>
    <t>Дильдина В.</t>
  </si>
  <si>
    <r>
      <t xml:space="preserve">БАЛАЯН
</t>
    </r>
    <r>
      <rPr>
        <sz val="9"/>
        <rFont val="Times New Roman"/>
        <family val="1"/>
      </rPr>
      <t>Марина</t>
    </r>
  </si>
  <si>
    <t>012589</t>
  </si>
  <si>
    <r>
      <t>АВРАЛ-02,</t>
    </r>
    <r>
      <rPr>
        <sz val="9"/>
        <rFont val="Times New Roman"/>
        <family val="1"/>
      </rPr>
      <t xml:space="preserve"> мер., сер., ганн., к/з "Олимп Кубани"</t>
    </r>
  </si>
  <si>
    <t>003296</t>
  </si>
  <si>
    <t>Балаян Г.</t>
  </si>
  <si>
    <t>КСК "АлинМак"
Московская обл.</t>
  </si>
  <si>
    <r>
      <t xml:space="preserve">ЛОСЕВА
</t>
    </r>
    <r>
      <rPr>
        <sz val="9"/>
        <rFont val="Times New Roman"/>
        <family val="1"/>
      </rPr>
      <t>Светлана</t>
    </r>
  </si>
  <si>
    <t>005583</t>
  </si>
  <si>
    <r>
      <t xml:space="preserve">ДЕЛАНО-08, </t>
    </r>
    <r>
      <rPr>
        <sz val="9"/>
        <rFont val="Times New Roman"/>
        <family val="1"/>
      </rPr>
      <t>мер., гнед., голл.тепл., Негро, Голландия</t>
    </r>
  </si>
  <si>
    <t>012153</t>
  </si>
  <si>
    <t>Дуброва Г.</t>
  </si>
  <si>
    <t>ЧВ
Московская обл.</t>
  </si>
  <si>
    <r>
      <t xml:space="preserve">СОГДИАНА-08, </t>
    </r>
    <r>
      <rPr>
        <sz val="9"/>
        <rFont val="Times New Roman"/>
        <family val="1"/>
      </rPr>
      <t>коб., гнед., ганн., Сбор, ГЗК "Кировская"</t>
    </r>
  </si>
  <si>
    <t>Ездаков А.</t>
  </si>
  <si>
    <t>Кировская обл.</t>
  </si>
  <si>
    <r>
      <t xml:space="preserve">КОЛОРАДО-07, </t>
    </r>
    <r>
      <rPr>
        <sz val="9"/>
        <rFont val="Times New Roman"/>
        <family val="1"/>
      </rPr>
      <t xml:space="preserve"> мер., т.-гнед., голл.тепл., Обелиск, Голландия</t>
    </r>
  </si>
  <si>
    <t>013082</t>
  </si>
  <si>
    <t>Резник И.</t>
  </si>
  <si>
    <r>
      <t xml:space="preserve">СЕКУЛИЧ
</t>
    </r>
    <r>
      <rPr>
        <sz val="9"/>
        <rFont val="Times New Roman"/>
        <family val="1"/>
      </rPr>
      <t>Дарья, 1998</t>
    </r>
  </si>
  <si>
    <t>006098</t>
  </si>
  <si>
    <r>
      <t xml:space="preserve">НЕАПОЛЬ-02, </t>
    </r>
    <r>
      <rPr>
        <sz val="9"/>
        <rFont val="Times New Roman"/>
        <family val="1"/>
      </rPr>
      <t>мер., гнед., трак., Побег, Россия</t>
    </r>
  </si>
  <si>
    <t>002467</t>
  </si>
  <si>
    <t>ЦСКА</t>
  </si>
  <si>
    <t>СДЮШОР ЦСКА
Москва</t>
  </si>
  <si>
    <r>
      <t xml:space="preserve">МАРЦИПАН-02, </t>
    </r>
    <r>
      <rPr>
        <sz val="9"/>
        <rFont val="Times New Roman"/>
        <family val="1"/>
      </rPr>
      <t>мер., т.-гнед., трак., Порох, Кировский к/з</t>
    </r>
  </si>
  <si>
    <t>002573</t>
  </si>
  <si>
    <t>Вальика Е.</t>
  </si>
  <si>
    <r>
      <t xml:space="preserve">ЧАБРОВА
</t>
    </r>
    <r>
      <rPr>
        <sz val="9"/>
        <rFont val="Times New Roman"/>
        <family val="1"/>
      </rPr>
      <t>Мария, 1999</t>
    </r>
  </si>
  <si>
    <r>
      <t xml:space="preserve">ВОДЕВИЛЬ-98, </t>
    </r>
    <r>
      <rPr>
        <sz val="9"/>
        <rFont val="Times New Roman"/>
        <family val="1"/>
      </rPr>
      <t>жер., рыж., ганн., Вертопрах</t>
    </r>
  </si>
  <si>
    <t>000066</t>
  </si>
  <si>
    <t>Винницкая Ю.</t>
  </si>
  <si>
    <t>СДЮШОР "Юность Москвы-Битца"</t>
  </si>
  <si>
    <r>
      <t xml:space="preserve">КОЗИЧЕВА
</t>
    </r>
    <r>
      <rPr>
        <sz val="9"/>
        <rFont val="Times New Roman"/>
        <family val="1"/>
      </rPr>
      <t>Анастасия</t>
    </r>
  </si>
  <si>
    <t>010093</t>
  </si>
  <si>
    <r>
      <t>ЭЛЬ КАПОНЕ-09,</t>
    </r>
    <r>
      <rPr>
        <sz val="9"/>
        <rFont val="Times New Roman"/>
        <family val="1"/>
      </rPr>
      <t xml:space="preserve"> мер., гнед, голл.тепл.</t>
    </r>
  </si>
  <si>
    <t>011198</t>
  </si>
  <si>
    <t>Першина Е.</t>
  </si>
  <si>
    <r>
      <t xml:space="preserve">ПЧЕЛИНА
</t>
    </r>
    <r>
      <rPr>
        <sz val="9"/>
        <rFont val="Times New Roman"/>
        <family val="1"/>
      </rPr>
      <t>Татьяна</t>
    </r>
  </si>
  <si>
    <t>004973</t>
  </si>
  <si>
    <r>
      <t xml:space="preserve">ШАПО-07, </t>
    </r>
    <r>
      <rPr>
        <sz val="9"/>
        <rFont val="Times New Roman"/>
        <family val="1"/>
      </rPr>
      <t>мер., вор., голл., Дримкэтчер</t>
    </r>
  </si>
  <si>
    <t>013635</t>
  </si>
  <si>
    <t>Захаров Н.</t>
  </si>
  <si>
    <t>КСК "Отрада"
Московская обл.</t>
  </si>
  <si>
    <r>
      <t xml:space="preserve">ЕГАРМИНА
</t>
    </r>
    <r>
      <rPr>
        <sz val="9"/>
        <rFont val="Times New Roman"/>
        <family val="1"/>
      </rPr>
      <t>Елизавета, 1997</t>
    </r>
  </si>
  <si>
    <r>
      <t xml:space="preserve">СУЛТАН ОФ СВИНГ-02, </t>
    </r>
    <r>
      <rPr>
        <sz val="9"/>
        <rFont val="Times New Roman"/>
        <family val="1"/>
      </rPr>
      <t>мер., гнед., дат.тепл., Schwadroneur, Эстония</t>
    </r>
  </si>
  <si>
    <t>Егармина М.</t>
  </si>
  <si>
    <t>СДЮСШОР по ЛВС
Московская обл.</t>
  </si>
  <si>
    <r>
      <t xml:space="preserve">ШАРАБЯН
</t>
    </r>
    <r>
      <rPr>
        <sz val="9"/>
        <rFont val="Times New Roman"/>
        <family val="1"/>
      </rPr>
      <t>Елизавета, 1997</t>
    </r>
  </si>
  <si>
    <t>003397</t>
  </si>
  <si>
    <r>
      <t xml:space="preserve">ЗЕМФИР-07, </t>
    </r>
    <r>
      <rPr>
        <sz val="9"/>
        <rFont val="Times New Roman"/>
        <family val="1"/>
      </rPr>
      <t>мер., вор., трак.</t>
    </r>
  </si>
  <si>
    <t>009525</t>
  </si>
  <si>
    <t>Битца, К.К.</t>
  </si>
  <si>
    <r>
      <t xml:space="preserve">АКСЕНОВ
</t>
    </r>
    <r>
      <rPr>
        <sz val="9"/>
        <rFont val="Times New Roman"/>
        <family val="1"/>
      </rPr>
      <t>Денис, 2001</t>
    </r>
  </si>
  <si>
    <t>001001</t>
  </si>
  <si>
    <r>
      <t xml:space="preserve">ДАНЗАРО-02, </t>
    </r>
    <r>
      <rPr>
        <sz val="9"/>
        <rFont val="Times New Roman"/>
        <family val="1"/>
      </rPr>
      <t>мер., вор., ганн., Де Ниро, Германия</t>
    </r>
  </si>
  <si>
    <t>013525</t>
  </si>
  <si>
    <t>Аксенов Д.</t>
  </si>
  <si>
    <t>СДЮШОР "Белка"
Московская обл.</t>
  </si>
  <si>
    <r>
      <t xml:space="preserve">ГЕРМАНИК-04, </t>
    </r>
    <r>
      <rPr>
        <sz val="9"/>
        <rFont val="Times New Roman"/>
        <family val="1"/>
      </rPr>
      <t>мер., т.-гнед., трак., Капрал, к/з им. Доватора</t>
    </r>
  </si>
  <si>
    <t>010037</t>
  </si>
  <si>
    <t>Петрова Н.</t>
  </si>
  <si>
    <r>
      <t xml:space="preserve">НИКУЛИНА
</t>
    </r>
    <r>
      <rPr>
        <sz val="9"/>
        <rFont val="Times New Roman"/>
        <family val="1"/>
      </rPr>
      <t>Светлана</t>
    </r>
  </si>
  <si>
    <t>000377</t>
  </si>
  <si>
    <r>
      <t xml:space="preserve">БАЗАР-99, </t>
    </r>
    <r>
      <rPr>
        <sz val="9"/>
        <rFont val="Times New Roman"/>
        <family val="1"/>
      </rPr>
      <t>мер., рыж., дон., Зимовниковский к/з</t>
    </r>
  </si>
  <si>
    <t>010274</t>
  </si>
  <si>
    <t>Бутенина М.</t>
  </si>
  <si>
    <t>КСК "Созвездие"
Московская обл.</t>
  </si>
  <si>
    <t>Всероссийские соревнования по выездке</t>
  </si>
  <si>
    <t>на призы Председателя Попечительского Совета</t>
  </si>
  <si>
    <t>Национального Фонда Святого Трифона, 4 этап</t>
  </si>
  <si>
    <t>МАСТЕР-ЛИСТ</t>
  </si>
  <si>
    <t>27 - 28 ноября 2015 г.</t>
  </si>
  <si>
    <t>№ п/п</t>
  </si>
  <si>
    <t>Фамилия, 
имя всадника</t>
  </si>
  <si>
    <t>Рег. 
№ всадника</t>
  </si>
  <si>
    <t>Звание, 
разряд</t>
  </si>
  <si>
    <t>Рег.
№ лошади</t>
  </si>
  <si>
    <t>007279</t>
  </si>
  <si>
    <t>Орлова И.</t>
  </si>
  <si>
    <r>
      <t xml:space="preserve">СУЛЕЙМАНОВА
</t>
    </r>
    <r>
      <rPr>
        <sz val="9"/>
        <rFont val="Times New Roman"/>
        <family val="1"/>
      </rPr>
      <t>Альбина</t>
    </r>
  </si>
  <si>
    <t>000879</t>
  </si>
  <si>
    <r>
      <t xml:space="preserve">ЭСТРЕЛЛА-08, </t>
    </r>
    <r>
      <rPr>
        <sz val="9"/>
        <rFont val="Times New Roman"/>
        <family val="1"/>
      </rPr>
      <t>коб., сер., голш., Эксперт, Латвия</t>
    </r>
  </si>
  <si>
    <t>014701</t>
  </si>
  <si>
    <t>Сулейманова А.</t>
  </si>
  <si>
    <t>Республика Башкортостан</t>
  </si>
  <si>
    <r>
      <t xml:space="preserve">ИГНАТОВА
</t>
    </r>
    <r>
      <rPr>
        <sz val="9"/>
        <rFont val="Times New Roman"/>
        <family val="1"/>
      </rPr>
      <t>Ольга</t>
    </r>
  </si>
  <si>
    <t>000888</t>
  </si>
  <si>
    <r>
      <t xml:space="preserve">БАХРЕЙН-04, </t>
    </r>
    <r>
      <rPr>
        <sz val="9"/>
        <rFont val="Times New Roman"/>
        <family val="1"/>
      </rPr>
      <t>жер., т.-гнед., венг., Хауз ех Хорезм, ЗАО им. С.М.Кирова</t>
    </r>
  </si>
  <si>
    <t>Игнатова О.</t>
  </si>
  <si>
    <r>
      <t xml:space="preserve">ПОТАПОВА
</t>
    </r>
    <r>
      <rPr>
        <sz val="9"/>
        <rFont val="Times New Roman"/>
        <family val="1"/>
      </rPr>
      <t>Валентина, 2004</t>
    </r>
  </si>
  <si>
    <t>001104</t>
  </si>
  <si>
    <r>
      <t xml:space="preserve">ДАМИРО Z-04, </t>
    </r>
    <r>
      <rPr>
        <sz val="9"/>
        <rFont val="Times New Roman"/>
        <family val="1"/>
      </rPr>
      <t>мер., гнед., бельг., Олимпик Рамиро</t>
    </r>
  </si>
  <si>
    <t>004703</t>
  </si>
  <si>
    <t>Швыдкина С.</t>
  </si>
  <si>
    <r>
      <t xml:space="preserve">МАРТЬЯНОВА
</t>
    </r>
    <r>
      <rPr>
        <sz val="9"/>
        <rFont val="Times New Roman"/>
        <family val="1"/>
      </rPr>
      <t>Наталья</t>
    </r>
  </si>
  <si>
    <t>001189</t>
  </si>
  <si>
    <r>
      <t xml:space="preserve">КУРШАВЕЛЬ-05, </t>
    </r>
    <r>
      <rPr>
        <sz val="9"/>
        <rFont val="Times New Roman"/>
        <family val="1"/>
      </rPr>
      <t>мер., гнед., ганн., Кайот Аглы, Калиниградский к/з</t>
    </r>
  </si>
  <si>
    <t>012838</t>
  </si>
  <si>
    <t>Радченко А.</t>
  </si>
  <si>
    <r>
      <t xml:space="preserve">КОКОВИНА
</t>
    </r>
    <r>
      <rPr>
        <sz val="9"/>
        <rFont val="Times New Roman"/>
        <family val="1"/>
      </rPr>
      <t>Екатерина</t>
    </r>
  </si>
  <si>
    <t>001584</t>
  </si>
  <si>
    <r>
      <t xml:space="preserve">КОНТЭ РИКО-11, </t>
    </r>
    <r>
      <rPr>
        <sz val="9"/>
        <rFont val="Times New Roman"/>
        <family val="1"/>
      </rPr>
      <t>жер., гнед., ганн., Monte Bellini, Германия</t>
    </r>
  </si>
  <si>
    <t>015355</t>
  </si>
  <si>
    <t>Шейко О.</t>
  </si>
  <si>
    <t>Ганноверский клуб России-
ПКХ "Элитар"</t>
  </si>
  <si>
    <r>
      <t xml:space="preserve">АЛЕКСАНДРОВА
</t>
    </r>
    <r>
      <rPr>
        <sz val="9"/>
        <rFont val="Times New Roman"/>
        <family val="1"/>
      </rPr>
      <t>Галина</t>
    </r>
  </si>
  <si>
    <t>002166</t>
  </si>
  <si>
    <r>
      <t>ПАДИШАХ-96,</t>
    </r>
    <r>
      <rPr>
        <sz val="9"/>
        <rFont val="Times New Roman"/>
        <family val="1"/>
      </rPr>
      <t xml:space="preserve"> мер., вор., трак., Анонс, Красноярский ГАУ племферма</t>
    </r>
  </si>
  <si>
    <t>009322</t>
  </si>
  <si>
    <t>Александрова Г.</t>
  </si>
  <si>
    <r>
      <t xml:space="preserve">ТИТАН-00, </t>
    </r>
    <r>
      <rPr>
        <sz val="9"/>
        <rFont val="Times New Roman"/>
        <family val="1"/>
      </rPr>
      <t>мер., вор., голл.тепл., Роналдо, Голландия</t>
    </r>
  </si>
  <si>
    <t>015301</t>
  </si>
  <si>
    <r>
      <t xml:space="preserve">КОЛОСОВ
</t>
    </r>
    <r>
      <rPr>
        <sz val="9"/>
        <rFont val="Times New Roman"/>
        <family val="1"/>
      </rPr>
      <t>Владислав</t>
    </r>
  </si>
  <si>
    <t>002960</t>
  </si>
  <si>
    <r>
      <t>ЛАУРЕНТИО-04,</t>
    </r>
    <r>
      <rPr>
        <sz val="9"/>
        <rFont val="Times New Roman"/>
        <family val="1"/>
      </rPr>
      <t xml:space="preserve"> мер., гнед., ольд., Laurentio</t>
    </r>
  </si>
  <si>
    <t>006531</t>
  </si>
  <si>
    <t>Поспелов Д.А.
..</t>
  </si>
  <si>
    <t>НКП "РУСЬ"
Московская обл.</t>
  </si>
  <si>
    <r>
      <t xml:space="preserve">ВОЛКОВА
</t>
    </r>
    <r>
      <rPr>
        <sz val="9"/>
        <rFont val="Times New Roman"/>
        <family val="1"/>
      </rPr>
      <t>Анастасия, 1998</t>
    </r>
  </si>
  <si>
    <t>003298</t>
  </si>
  <si>
    <r>
      <t>РАФАЭЛЬ-00,</t>
    </r>
    <r>
      <rPr>
        <sz val="9"/>
        <rFont val="Times New Roman"/>
        <family val="1"/>
      </rPr>
      <t xml:space="preserve"> мер., рыж., УВП, Врегат, Беларусь</t>
    </r>
  </si>
  <si>
    <t>003142</t>
  </si>
  <si>
    <t>Волкова А.</t>
  </si>
  <si>
    <t>СДЮЩОР
г. Калуга</t>
  </si>
  <si>
    <r>
      <t xml:space="preserve">БОРОДИНА
</t>
    </r>
    <r>
      <rPr>
        <sz val="9"/>
        <rFont val="Times New Roman"/>
        <family val="1"/>
      </rPr>
      <t>Юлия</t>
    </r>
  </si>
  <si>
    <t>003585</t>
  </si>
  <si>
    <r>
      <t xml:space="preserve">ФОРТУНА-06, </t>
    </r>
    <r>
      <rPr>
        <sz val="9"/>
        <rFont val="Times New Roman"/>
        <family val="1"/>
      </rPr>
      <t>коб., рыж., буд., Форт, к/з им. Кирова, Россия</t>
    </r>
  </si>
  <si>
    <t>006039</t>
  </si>
  <si>
    <t>Бородина Ю.</t>
  </si>
  <si>
    <t>КСК "Атлас-Парк"
Московская обл.</t>
  </si>
  <si>
    <r>
      <t xml:space="preserve">АРЖАЕВА
</t>
    </r>
    <r>
      <rPr>
        <sz val="9"/>
        <rFont val="Times New Roman"/>
        <family val="1"/>
      </rPr>
      <t>Ольга, 2004</t>
    </r>
  </si>
  <si>
    <t>003704</t>
  </si>
  <si>
    <r>
      <t xml:space="preserve">ВЬЮГА-98, </t>
    </r>
    <r>
      <rPr>
        <sz val="9"/>
        <rFont val="Times New Roman"/>
        <family val="1"/>
      </rPr>
      <t>коб., вор., буд., Град, Ставропольский край</t>
    </r>
  </si>
  <si>
    <t>012821</t>
  </si>
  <si>
    <t>Аржаева Н.</t>
  </si>
  <si>
    <t>КФХ "Ольгино"
Московская обл.</t>
  </si>
  <si>
    <r>
      <t xml:space="preserve">РОМИКА-07 (147), </t>
    </r>
    <r>
      <rPr>
        <sz val="9"/>
        <rFont val="Times New Roman"/>
        <family val="1"/>
      </rPr>
      <t>коб., рыж., нем.райд пони, Махно Карвин, Германия</t>
    </r>
  </si>
  <si>
    <t>014366</t>
  </si>
  <si>
    <r>
      <t xml:space="preserve">ГОЛЫШЕВ
</t>
    </r>
    <r>
      <rPr>
        <sz val="9"/>
        <rFont val="Times New Roman"/>
        <family val="1"/>
      </rPr>
      <t>Алексей, 2005</t>
    </r>
  </si>
  <si>
    <t>003905</t>
  </si>
  <si>
    <t>3ю</t>
  </si>
  <si>
    <r>
      <t xml:space="preserve">ДЖИПСИ СТЭБЛС ДАЙМОНД-06 </t>
    </r>
    <r>
      <rPr>
        <sz val="9"/>
        <rFont val="Times New Roman"/>
        <family val="1"/>
      </rPr>
      <t>(122), мер., сер., уэльс.пони, Koetshuis Moonshine</t>
    </r>
  </si>
  <si>
    <t>005776</t>
  </si>
  <si>
    <r>
      <t xml:space="preserve">ИВАНИНА
</t>
    </r>
    <r>
      <rPr>
        <sz val="9"/>
        <rFont val="Times New Roman"/>
        <family val="1"/>
      </rPr>
      <t>Екатерина, 1999</t>
    </r>
  </si>
  <si>
    <t>003999</t>
  </si>
  <si>
    <r>
      <t xml:space="preserve">ПИНА-КОЛАДА-03, </t>
    </r>
    <r>
      <rPr>
        <sz val="9"/>
        <rFont val="Times New Roman"/>
        <family val="1"/>
      </rPr>
      <t>коб., вор., полукр., Пунш, Беларусьь</t>
    </r>
  </si>
  <si>
    <t>005547</t>
  </si>
  <si>
    <t>Соломатина О.</t>
  </si>
  <si>
    <r>
      <t xml:space="preserve">СМЫСЛОВА
</t>
    </r>
    <r>
      <rPr>
        <sz val="9"/>
        <rFont val="Times New Roman"/>
        <family val="1"/>
      </rPr>
      <t>Анна</t>
    </r>
  </si>
  <si>
    <t>004381</t>
  </si>
  <si>
    <r>
      <t xml:space="preserve">ПЛАТОН-05, </t>
    </r>
    <r>
      <rPr>
        <sz val="9"/>
        <rFont val="Times New Roman"/>
        <family val="1"/>
      </rPr>
      <t>мер., вор., полукр., Лабиринт, КОДЮСШ "Юность России"</t>
    </r>
  </si>
  <si>
    <t>011019</t>
  </si>
  <si>
    <t>Смыслова А.</t>
  </si>
  <si>
    <r>
      <t xml:space="preserve">БАЙГУЛОВА
</t>
    </r>
    <r>
      <rPr>
        <sz val="9"/>
        <rFont val="Times New Roman"/>
        <family val="1"/>
      </rPr>
      <t>Камилла, 2004</t>
    </r>
  </si>
  <si>
    <t>005304</t>
  </si>
  <si>
    <t>1ю</t>
  </si>
  <si>
    <r>
      <t xml:space="preserve">ЙЕЛКО ЗЕТ-03, </t>
    </r>
    <r>
      <rPr>
        <sz val="9"/>
        <rFont val="Times New Roman"/>
        <family val="1"/>
      </rPr>
      <t>мер., вор., фриз., Джаспер 366, Нидерланды</t>
    </r>
  </si>
  <si>
    <t>014210</t>
  </si>
  <si>
    <t>Байгулова Л.</t>
  </si>
  <si>
    <t>КСК "Новый век"
Москва</t>
  </si>
  <si>
    <r>
      <t xml:space="preserve">ПРОХОРОВА
</t>
    </r>
    <r>
      <rPr>
        <sz val="9"/>
        <rFont val="Times New Roman"/>
        <family val="1"/>
      </rPr>
      <t>Екатерина</t>
    </r>
  </si>
  <si>
    <t>005575</t>
  </si>
  <si>
    <r>
      <t xml:space="preserve">ПАЛАНТИН-08, </t>
    </r>
    <r>
      <rPr>
        <sz val="9"/>
        <rFont val="Times New Roman"/>
        <family val="1"/>
      </rPr>
      <t>жер., т.-гнед., трак., Тезис</t>
    </r>
  </si>
  <si>
    <t>009763</t>
  </si>
  <si>
    <t>Еремина М.</t>
  </si>
  <si>
    <r>
      <t xml:space="preserve">ЗВЯГИНЦЕВА
</t>
    </r>
    <r>
      <rPr>
        <sz val="9"/>
        <rFont val="Times New Roman"/>
        <family val="1"/>
      </rPr>
      <t>Мария</t>
    </r>
  </si>
  <si>
    <t>006078</t>
  </si>
  <si>
    <r>
      <t xml:space="preserve">ДЖАСТИН-06, </t>
    </r>
    <r>
      <rPr>
        <sz val="9"/>
        <rFont val="Times New Roman"/>
        <family val="1"/>
      </rPr>
      <t>мер., рыж, бельг.тепл, Джаз, Бельгия</t>
    </r>
  </si>
  <si>
    <t>012974</t>
  </si>
  <si>
    <t>Звягинцева М.</t>
  </si>
  <si>
    <r>
      <t xml:space="preserve">ПОПОВА
</t>
    </r>
    <r>
      <rPr>
        <sz val="9"/>
        <rFont val="Times New Roman"/>
        <family val="1"/>
      </rPr>
      <t>Екатерина</t>
    </r>
  </si>
  <si>
    <t>006890</t>
  </si>
  <si>
    <r>
      <t xml:space="preserve">КОММАНДАНТ К-07, </t>
    </r>
    <r>
      <rPr>
        <sz val="9"/>
        <rFont val="Times New Roman"/>
        <family val="1"/>
      </rPr>
      <t>мер., рыж., голл., Saffraan</t>
    </r>
  </si>
  <si>
    <t>009750</t>
  </si>
  <si>
    <t>НКП "РУСЬ"</t>
  </si>
  <si>
    <t>"Каретный двор"
НКП "РУСЬ", МО</t>
  </si>
  <si>
    <r>
      <t xml:space="preserve">ЗАХАРОВА
</t>
    </r>
    <r>
      <rPr>
        <sz val="9"/>
        <rFont val="Times New Roman"/>
        <family val="1"/>
      </rPr>
      <t>Елизавета, 2004</t>
    </r>
  </si>
  <si>
    <t>007404</t>
  </si>
  <si>
    <r>
      <t xml:space="preserve">КУРКОВА
</t>
    </r>
    <r>
      <rPr>
        <sz val="9"/>
        <rFont val="Times New Roman"/>
        <family val="1"/>
      </rPr>
      <t>Елена</t>
    </r>
  </si>
  <si>
    <t>008576</t>
  </si>
  <si>
    <r>
      <t xml:space="preserve">ПОЛЬ ГОГЕН-07, </t>
    </r>
    <r>
      <rPr>
        <sz val="9"/>
        <rFont val="Times New Roman"/>
        <family val="1"/>
      </rPr>
      <t>мер., вор., трак.-тер., Галфинд, КСК "Созвездие"</t>
    </r>
  </si>
  <si>
    <t>013025</t>
  </si>
  <si>
    <t>Куркова Е.</t>
  </si>
  <si>
    <t>КСК "Орлоff"
Московская обл.</t>
  </si>
  <si>
    <t>009104</t>
  </si>
  <si>
    <t>Хромов Н.</t>
  </si>
  <si>
    <r>
      <t xml:space="preserve">МАРАНТА-06, </t>
    </r>
    <r>
      <rPr>
        <sz val="9"/>
        <rFont val="Times New Roman"/>
        <family val="1"/>
      </rPr>
      <t>коб., св.-гнед., класс пони, Дивный</t>
    </r>
  </si>
  <si>
    <t>009058</t>
  </si>
  <si>
    <r>
      <t xml:space="preserve">КОПТЕВ
</t>
    </r>
    <r>
      <rPr>
        <sz val="9"/>
        <rFont val="Times New Roman"/>
        <family val="1"/>
      </rPr>
      <t>Александр, 2004</t>
    </r>
  </si>
  <si>
    <t>009204</t>
  </si>
  <si>
    <r>
      <t xml:space="preserve">ИГУМЕНЦЕВА
</t>
    </r>
    <r>
      <rPr>
        <sz val="9"/>
        <rFont val="Times New Roman"/>
        <family val="1"/>
      </rPr>
      <t>Ольга</t>
    </r>
  </si>
  <si>
    <r>
      <t xml:space="preserve">ИНГЛАНД СЛОТТИ-09, </t>
    </r>
    <r>
      <rPr>
        <sz val="9"/>
        <rFont val="Times New Roman"/>
        <family val="1"/>
      </rPr>
      <t>мер., гнед., 
голл., Апхилл</t>
    </r>
  </si>
  <si>
    <t>Давидовский Р.</t>
  </si>
  <si>
    <t>Романова Е.</t>
  </si>
  <si>
    <r>
      <t xml:space="preserve">ЖАРКОВА
</t>
    </r>
    <r>
      <rPr>
        <sz val="9"/>
        <rFont val="Times New Roman"/>
        <family val="1"/>
      </rPr>
      <t>Елена</t>
    </r>
  </si>
  <si>
    <t>011991</t>
  </si>
  <si>
    <r>
      <t xml:space="preserve">ВЗЛЁТ--04, </t>
    </r>
    <r>
      <rPr>
        <sz val="9"/>
        <rFont val="Times New Roman"/>
        <family val="1"/>
      </rPr>
      <t>мер., т.-гнед., трак., Забег, КСК "Остапенко", Краснодарский край</t>
    </r>
  </si>
  <si>
    <t>009327</t>
  </si>
  <si>
    <t>Жаркова Е.</t>
  </si>
  <si>
    <t>КСК "Темп"
Московская обл.</t>
  </si>
  <si>
    <r>
      <t>БУЦЕФАЛ-08,</t>
    </r>
    <r>
      <rPr>
        <sz val="9"/>
        <rFont val="Times New Roman"/>
        <family val="1"/>
      </rPr>
      <t xml:space="preserve"> жер., вор., фриз., Титце</t>
    </r>
  </si>
  <si>
    <r>
      <t xml:space="preserve">ДЕЛЬФИН-04, </t>
    </r>
    <r>
      <rPr>
        <sz val="9"/>
        <rFont val="Times New Roman"/>
        <family val="1"/>
      </rPr>
      <t>мер,т.-гнед., УВ, Еней, Украина</t>
    </r>
  </si>
  <si>
    <r>
      <t xml:space="preserve">ИВАНОВА
</t>
    </r>
    <r>
      <rPr>
        <sz val="9"/>
        <rFont val="Times New Roman"/>
        <family val="1"/>
      </rPr>
      <t>Надежда</t>
    </r>
  </si>
  <si>
    <t>014786</t>
  </si>
  <si>
    <r>
      <t xml:space="preserve">ВЕДЕНЕЕВА
</t>
    </r>
    <r>
      <rPr>
        <sz val="9"/>
        <rFont val="Times New Roman"/>
        <family val="1"/>
      </rPr>
      <t>Мария</t>
    </r>
  </si>
  <si>
    <t>015887</t>
  </si>
  <si>
    <r>
      <t xml:space="preserve">РОБЕРТА-09, </t>
    </r>
    <r>
      <rPr>
        <sz val="9"/>
        <rFont val="Times New Roman"/>
        <family val="1"/>
      </rPr>
      <t>коб., рыж., полукр., Романтикер</t>
    </r>
  </si>
  <si>
    <t>007521</t>
  </si>
  <si>
    <t>Владиславова Н.</t>
  </si>
  <si>
    <r>
      <t xml:space="preserve">САНДРАКОВА
</t>
    </r>
    <r>
      <rPr>
        <sz val="9"/>
        <rFont val="Times New Roman"/>
        <family val="1"/>
      </rPr>
      <t>Дарья, 2001</t>
    </r>
  </si>
  <si>
    <t>016501</t>
  </si>
  <si>
    <r>
      <t xml:space="preserve">ЛЕВКОЙ-09, </t>
    </r>
    <r>
      <rPr>
        <sz val="9"/>
        <rFont val="Times New Roman"/>
        <family val="1"/>
      </rPr>
      <t>жер., т.-гнед., голш., Ле Жоли, к/з "Кавказ"</t>
    </r>
  </si>
  <si>
    <t>011126</t>
  </si>
  <si>
    <t>Рожкова Е.</t>
  </si>
  <si>
    <r>
      <t xml:space="preserve">ГОЛУБЕВА
</t>
    </r>
    <r>
      <rPr>
        <sz val="9"/>
        <rFont val="Times New Roman"/>
        <family val="1"/>
      </rPr>
      <t>Марина, 2003</t>
    </r>
  </si>
  <si>
    <t>016903</t>
  </si>
  <si>
    <r>
      <t xml:space="preserve">ЛЮКС-09, </t>
    </r>
    <r>
      <rPr>
        <sz val="9"/>
        <rFont val="Times New Roman"/>
        <family val="1"/>
      </rPr>
      <t>мер., гнед., уэльс.пони, Ти Коэтшус Муншайн</t>
    </r>
  </si>
  <si>
    <t>014776</t>
  </si>
  <si>
    <r>
      <t xml:space="preserve">ГОЛУБЕВА
</t>
    </r>
    <r>
      <rPr>
        <sz val="9"/>
        <rFont val="Times New Roman"/>
        <family val="1"/>
      </rPr>
      <t>Екатерина, 2003</t>
    </r>
  </si>
  <si>
    <t>017003</t>
  </si>
  <si>
    <r>
      <t xml:space="preserve">ГОТИКА-07, </t>
    </r>
    <r>
      <rPr>
        <sz val="9"/>
        <rFont val="Times New Roman"/>
        <family val="1"/>
      </rPr>
      <t>коб., вор., рус.верх., Коринф</t>
    </r>
  </si>
  <si>
    <t>008659</t>
  </si>
  <si>
    <t>Зедина Ю.</t>
  </si>
  <si>
    <r>
      <t xml:space="preserve">КИСИЛЕВИЧ
</t>
    </r>
    <r>
      <rPr>
        <sz val="9"/>
        <rFont val="Times New Roman"/>
        <family val="1"/>
      </rPr>
      <t>Елена</t>
    </r>
  </si>
  <si>
    <t>017990</t>
  </si>
  <si>
    <r>
      <t>КРАП ЛАГ-11,</t>
    </r>
    <r>
      <rPr>
        <sz val="9"/>
        <rFont val="Times New Roman"/>
        <family val="1"/>
      </rPr>
      <t xml:space="preserve"> мер., сер., орл.рыс.</t>
    </r>
  </si>
  <si>
    <t>на оформ.</t>
  </si>
  <si>
    <t>Попов М.</t>
  </si>
  <si>
    <r>
      <t xml:space="preserve">СУХОВА
</t>
    </r>
    <r>
      <rPr>
        <sz val="9"/>
        <rFont val="Times New Roman"/>
        <family val="1"/>
      </rPr>
      <t>Таисия, 2001</t>
    </r>
  </si>
  <si>
    <t>019201</t>
  </si>
  <si>
    <r>
      <t xml:space="preserve">БЛАГОВЕСТ-05, </t>
    </r>
    <r>
      <rPr>
        <sz val="9"/>
        <rFont val="Times New Roman"/>
        <family val="1"/>
      </rPr>
      <t>мер., сер., орл.</t>
    </r>
  </si>
  <si>
    <t>013541</t>
  </si>
  <si>
    <t>Сухова Н.</t>
  </si>
  <si>
    <r>
      <t xml:space="preserve">БОГДАНОВИЧ
</t>
    </r>
    <r>
      <rPr>
        <sz val="9"/>
        <rFont val="Times New Roman"/>
        <family val="1"/>
      </rPr>
      <t>Ангелина</t>
    </r>
  </si>
  <si>
    <t>021391</t>
  </si>
  <si>
    <r>
      <t xml:space="preserve">ПАТАРАЯ
</t>
    </r>
    <r>
      <rPr>
        <sz val="9"/>
        <rFont val="Times New Roman"/>
        <family val="1"/>
      </rPr>
      <t>Иоанна, 2002</t>
    </r>
  </si>
  <si>
    <t>021402</t>
  </si>
  <si>
    <r>
      <t xml:space="preserve">САН ВЕЛЬТИНО-09, </t>
    </r>
    <r>
      <rPr>
        <sz val="9"/>
        <rFont val="Times New Roman"/>
        <family val="1"/>
      </rPr>
      <t>мер., вор., ольд., Сан Амур</t>
    </r>
  </si>
  <si>
    <t>013674</t>
  </si>
  <si>
    <t>Патарая Я.</t>
  </si>
  <si>
    <t>КСК "Дивный"
Московская обл.</t>
  </si>
  <si>
    <r>
      <t xml:space="preserve">БРЕНТ ВАН ДЕ ВОССТАГ-08, </t>
    </r>
    <r>
      <rPr>
        <sz val="9"/>
        <rFont val="Times New Roman"/>
        <family val="1"/>
      </rPr>
      <t>мер., вор., арабо-фриз.</t>
    </r>
  </si>
  <si>
    <t>009864</t>
  </si>
  <si>
    <r>
      <t xml:space="preserve">УЕЗДНАЯ
</t>
    </r>
    <r>
      <rPr>
        <sz val="9"/>
        <rFont val="Times New Roman"/>
        <family val="1"/>
      </rPr>
      <t>Екатерина, 2002</t>
    </r>
  </si>
  <si>
    <t>023702</t>
  </si>
  <si>
    <r>
      <t xml:space="preserve">АККОРД-03, </t>
    </r>
    <r>
      <rPr>
        <sz val="9"/>
        <rFont val="Times New Roman"/>
        <family val="1"/>
      </rPr>
      <t>мер., вор., латв., Ауторс, Латвия</t>
    </r>
  </si>
  <si>
    <t>013019</t>
  </si>
  <si>
    <t>Додатко М.</t>
  </si>
  <si>
    <t>КСК "Южный"
Московская обл.</t>
  </si>
  <si>
    <r>
      <t xml:space="preserve">ЭСТАМП-04, </t>
    </r>
    <r>
      <rPr>
        <sz val="9"/>
        <rFont val="Times New Roman"/>
        <family val="1"/>
      </rPr>
      <t>мер., рыж, трак., Сапфир 10, к/з "Кавказ"</t>
    </r>
  </si>
  <si>
    <t>014350</t>
  </si>
  <si>
    <t>Богомолова И.</t>
  </si>
  <si>
    <t>023799</t>
  </si>
  <si>
    <r>
      <t xml:space="preserve">БАРД-03, </t>
    </r>
    <r>
      <rPr>
        <sz val="9"/>
        <rFont val="Times New Roman"/>
        <family val="1"/>
      </rPr>
      <t>мер., т.-рыж., ганн., Бомонд, Россия</t>
    </r>
  </si>
  <si>
    <t>001820</t>
  </si>
  <si>
    <t>Лебедев М.</t>
  </si>
  <si>
    <r>
      <t xml:space="preserve">ВАЛЕНТИНО-02, </t>
    </r>
    <r>
      <rPr>
        <sz val="9"/>
        <rFont val="Times New Roman"/>
        <family val="1"/>
      </rPr>
      <t>жер., т.-гнед., ганн., Волшебник 16, к/з "Георгенбург"</t>
    </r>
  </si>
  <si>
    <t>Григорян К.</t>
  </si>
  <si>
    <r>
      <t xml:space="preserve">ПЧЕЛИН
</t>
    </r>
    <r>
      <rPr>
        <sz val="9"/>
        <rFont val="Times New Roman"/>
        <family val="1"/>
      </rPr>
      <t>Роман</t>
    </r>
  </si>
  <si>
    <t>027195</t>
  </si>
  <si>
    <r>
      <t xml:space="preserve">ГУЛЬФИТ-00, </t>
    </r>
    <r>
      <rPr>
        <sz val="9"/>
        <rFont val="Times New Roman"/>
        <family val="1"/>
      </rPr>
      <t>мер., зол.-гнед., буд., Гульден, БМКК "Прадар"</t>
    </r>
  </si>
  <si>
    <t>001706</t>
  </si>
  <si>
    <t>Лешкова И.</t>
  </si>
  <si>
    <r>
      <t xml:space="preserve">РОМАНОВА
</t>
    </r>
    <r>
      <rPr>
        <sz val="9"/>
        <rFont val="Times New Roman"/>
        <family val="1"/>
      </rPr>
      <t>София, 2001</t>
    </r>
  </si>
  <si>
    <t>027501</t>
  </si>
  <si>
    <r>
      <t>ЗОУИ-04,</t>
    </r>
    <r>
      <rPr>
        <sz val="9"/>
        <rFont val="Times New Roman"/>
        <family val="1"/>
      </rPr>
      <t xml:space="preserve"> мер., вор., голл., Флоренцио</t>
    </r>
  </si>
  <si>
    <t>012391</t>
  </si>
  <si>
    <t>Беломытцев А.</t>
  </si>
  <si>
    <r>
      <t xml:space="preserve">ДАЙМОНД ДЭНСЕР-07, </t>
    </r>
    <r>
      <rPr>
        <sz val="9"/>
        <rFont val="Times New Roman"/>
        <family val="1"/>
      </rPr>
      <t>мер., т.-гнед., ганн., Даймонд Хит</t>
    </r>
  </si>
  <si>
    <t>014716</t>
  </si>
  <si>
    <t>Романова Н.</t>
  </si>
  <si>
    <r>
      <t>БАРОНИН-04,</t>
    </r>
    <r>
      <rPr>
        <sz val="9"/>
        <rFont val="Times New Roman"/>
        <family val="1"/>
      </rPr>
      <t xml:space="preserve"> мер., рыж., великоп., Каретино К, Польша</t>
    </r>
  </si>
  <si>
    <t>Золотухин А.</t>
  </si>
  <si>
    <r>
      <t xml:space="preserve">ВАСИЛЬЕВА
</t>
    </r>
    <r>
      <rPr>
        <sz val="9"/>
        <rFont val="Times New Roman"/>
        <family val="1"/>
      </rPr>
      <t>Ирина, 1998</t>
    </r>
  </si>
  <si>
    <t>029898</t>
  </si>
  <si>
    <r>
      <t xml:space="preserve">АРГОН-00, </t>
    </r>
    <r>
      <rPr>
        <sz val="9"/>
        <rFont val="Times New Roman"/>
        <family val="1"/>
      </rPr>
      <t>мер., гнед., бельг.тепл., Сир Луи, Бельгия</t>
    </r>
  </si>
  <si>
    <t>001699</t>
  </si>
  <si>
    <t>Скипина С.</t>
  </si>
  <si>
    <r>
      <t xml:space="preserve">ДЖЕКСОН-06, </t>
    </r>
    <r>
      <rPr>
        <sz val="9"/>
        <rFont val="Times New Roman"/>
        <family val="1"/>
      </rPr>
      <t>мер., рыж., рейн., Джаз Рубин, Германия</t>
    </r>
  </si>
  <si>
    <t>006991</t>
  </si>
  <si>
    <t>Шеколинская О.</t>
  </si>
  <si>
    <t>036401</t>
  </si>
  <si>
    <r>
      <t xml:space="preserve">ЗАДОРОЖНАЯ
</t>
    </r>
    <r>
      <rPr>
        <sz val="9"/>
        <rFont val="Times New Roman"/>
        <family val="1"/>
      </rPr>
      <t>Екатерина, 1998</t>
    </r>
  </si>
  <si>
    <t>036598</t>
  </si>
  <si>
    <r>
      <t xml:space="preserve">КИПАРИС-05, </t>
    </r>
    <r>
      <rPr>
        <sz val="9"/>
        <rFont val="Times New Roman"/>
        <family val="1"/>
      </rPr>
      <t>мер., вор., ганн., Кампино, Россия</t>
    </r>
  </si>
  <si>
    <t>006728</t>
  </si>
  <si>
    <t>Задорожный О.</t>
  </si>
  <si>
    <t>037101</t>
  </si>
  <si>
    <r>
      <t xml:space="preserve">ГЛУХОВА
</t>
    </r>
    <r>
      <rPr>
        <sz val="9"/>
        <rFont val="Times New Roman"/>
        <family val="1"/>
      </rPr>
      <t>Анастасия, 1997</t>
    </r>
  </si>
  <si>
    <t>037297</t>
  </si>
  <si>
    <r>
      <t xml:space="preserve">ВАРНА-02, </t>
    </r>
    <r>
      <rPr>
        <sz val="9"/>
        <rFont val="Times New Roman"/>
        <family val="1"/>
      </rPr>
      <t>коб., гнед., ганн., Романс, Россия</t>
    </r>
  </si>
  <si>
    <t>000256</t>
  </si>
  <si>
    <r>
      <t xml:space="preserve">МАТВЕЕВА
</t>
    </r>
    <r>
      <rPr>
        <sz val="9"/>
        <rFont val="Times New Roman"/>
        <family val="1"/>
      </rPr>
      <t>Дарья, 1998</t>
    </r>
  </si>
  <si>
    <t>038498</t>
  </si>
  <si>
    <r>
      <t xml:space="preserve">ПРЕПОДОБНЫЙ-06, </t>
    </r>
    <r>
      <rPr>
        <sz val="9"/>
        <rFont val="Times New Roman"/>
        <family val="1"/>
      </rPr>
      <t>мер., гнед., трак., Пешеход, Ставропольский край</t>
    </r>
  </si>
  <si>
    <t>004593</t>
  </si>
  <si>
    <t>Хлебинская О.</t>
  </si>
  <si>
    <r>
      <t xml:space="preserve">БЕХМЕТЬЕВА
</t>
    </r>
    <r>
      <rPr>
        <sz val="9"/>
        <rFont val="Times New Roman"/>
        <family val="1"/>
      </rPr>
      <t>Лада, 2000</t>
    </r>
  </si>
  <si>
    <t>043100</t>
  </si>
  <si>
    <r>
      <t xml:space="preserve">РОДЕН-05, </t>
    </r>
    <r>
      <rPr>
        <sz val="9"/>
        <rFont val="Times New Roman"/>
        <family val="1"/>
      </rPr>
      <t>жер., гнед., РВП, Романтикер, Старожиловский к/з</t>
    </r>
  </si>
  <si>
    <t>003218</t>
  </si>
  <si>
    <t>Ставицкая О.</t>
  </si>
  <si>
    <t>Воронежская обл.</t>
  </si>
  <si>
    <r>
      <t xml:space="preserve">ЕРМОШИНА
</t>
    </r>
    <r>
      <rPr>
        <sz val="9"/>
        <rFont val="Times New Roman"/>
        <family val="1"/>
      </rPr>
      <t>Елизавета, 1998</t>
    </r>
  </si>
  <si>
    <t>045098</t>
  </si>
  <si>
    <r>
      <t>ГОЛД ФАЕР-04,</t>
    </r>
    <r>
      <rPr>
        <sz val="9"/>
        <rFont val="Times New Roman"/>
        <family val="1"/>
      </rPr>
      <t xml:space="preserve"> мер., рыж., трак., Элиот, ПФ "Зевс"</t>
    </r>
  </si>
  <si>
    <t>002554</t>
  </si>
  <si>
    <t>Ермошина Н.</t>
  </si>
  <si>
    <t>047199</t>
  </si>
  <si>
    <r>
      <t xml:space="preserve">ВАЛЛАРИС-06, </t>
    </r>
    <r>
      <rPr>
        <sz val="9"/>
        <rFont val="Times New Roman"/>
        <family val="1"/>
      </rPr>
      <t>мер., гнед., Ландессадель, Россия</t>
    </r>
  </si>
  <si>
    <t>000955</t>
  </si>
  <si>
    <t>Шабанова В.</t>
  </si>
  <si>
    <r>
      <t xml:space="preserve">ЗВЯГИНА
</t>
    </r>
    <r>
      <rPr>
        <sz val="9"/>
        <rFont val="Times New Roman"/>
        <family val="1"/>
      </rPr>
      <t>София, 1999</t>
    </r>
  </si>
  <si>
    <t>047299</t>
  </si>
  <si>
    <r>
      <t xml:space="preserve">АТЛАНТА-00, </t>
    </r>
    <r>
      <rPr>
        <sz val="9"/>
        <rFont val="Times New Roman"/>
        <family val="1"/>
      </rPr>
      <t>коб., гнед., трак., Апогей</t>
    </r>
  </si>
  <si>
    <t>002483</t>
  </si>
  <si>
    <t>Пчелина Т.</t>
  </si>
  <si>
    <t>047500</t>
  </si>
  <si>
    <r>
      <t xml:space="preserve">ОКСАМИТ-06, </t>
    </r>
    <r>
      <rPr>
        <sz val="9"/>
        <rFont val="Times New Roman"/>
        <family val="1"/>
      </rPr>
      <t>мер., гнед., УВП, Самуд, Украина</t>
    </r>
  </si>
  <si>
    <t>Кутузова Е.</t>
  </si>
  <si>
    <r>
      <t xml:space="preserve">ПАНИНА
</t>
    </r>
    <r>
      <rPr>
        <sz val="9"/>
        <rFont val="Times New Roman"/>
        <family val="1"/>
      </rPr>
      <t>Екатерина, 1997</t>
    </r>
  </si>
  <si>
    <t>047797</t>
  </si>
  <si>
    <r>
      <t xml:space="preserve">ЛОРД-07, </t>
    </r>
    <r>
      <rPr>
        <sz val="9"/>
        <rFont val="Times New Roman"/>
        <family val="1"/>
      </rPr>
      <t>мер., гнед., голл., Лорд Зет</t>
    </r>
  </si>
  <si>
    <t>012148</t>
  </si>
  <si>
    <t>Панина Л.</t>
  </si>
  <si>
    <r>
      <t xml:space="preserve">ГОРАЦИО КОРСО-99, </t>
    </r>
    <r>
      <rPr>
        <sz val="9"/>
        <rFont val="Times New Roman"/>
        <family val="1"/>
      </rPr>
      <t>мер., рыж., 
ганн., Булат, БМКК "Прадар"</t>
    </r>
  </si>
  <si>
    <t>002458</t>
  </si>
  <si>
    <r>
      <t xml:space="preserve">КРУГЛОВА
</t>
    </r>
    <r>
      <rPr>
        <sz val="9"/>
        <rFont val="Times New Roman"/>
        <family val="1"/>
      </rPr>
      <t>Анна, 1997</t>
    </r>
  </si>
  <si>
    <t>048297</t>
  </si>
  <si>
    <r>
      <t xml:space="preserve">ИГРИВАЯ-03, </t>
    </r>
    <r>
      <rPr>
        <sz val="9"/>
        <rFont val="Times New Roman"/>
        <family val="1"/>
      </rPr>
      <t>коб., т.-гнед., ганн., Гранд Н</t>
    </r>
  </si>
  <si>
    <t>001744</t>
  </si>
  <si>
    <t>Битца, К.К</t>
  </si>
  <si>
    <t>048397</t>
  </si>
  <si>
    <r>
      <t xml:space="preserve">ШРЕВИЗ КОМПЛИДО-97, </t>
    </r>
    <r>
      <rPr>
        <sz val="9"/>
        <rFont val="Times New Roman"/>
        <family val="1"/>
      </rPr>
      <t>мер., гнед., дат.тепл., Шревиз Кавалло, Дания</t>
    </r>
  </si>
  <si>
    <t>Баженов А.</t>
  </si>
  <si>
    <r>
      <t xml:space="preserve">СТЕПАНОВА
</t>
    </r>
    <r>
      <rPr>
        <sz val="9"/>
        <rFont val="Times New Roman"/>
        <family val="1"/>
      </rPr>
      <t>Татьяна, 1998</t>
    </r>
  </si>
  <si>
    <t>048398</t>
  </si>
  <si>
    <r>
      <t>ВИРТУАЛИТИ-07,</t>
    </r>
    <r>
      <rPr>
        <sz val="9"/>
        <rFont val="Times New Roman"/>
        <family val="1"/>
      </rPr>
      <t xml:space="preserve"> жер., гнед., ганн., Вольфарм</t>
    </r>
  </si>
  <si>
    <t>009646</t>
  </si>
  <si>
    <t>Королев В.</t>
  </si>
  <si>
    <t>050898</t>
  </si>
  <si>
    <r>
      <t>ФЕЛЛИНИ-02,</t>
    </r>
    <r>
      <rPr>
        <sz val="9"/>
        <rFont val="Times New Roman"/>
        <family val="1"/>
      </rPr>
      <t xml:space="preserve"> мер., гнед., трак., Корсас</t>
    </r>
  </si>
  <si>
    <t>000682</t>
  </si>
  <si>
    <t>Куценко</t>
  </si>
  <si>
    <r>
      <t xml:space="preserve">ТУМАНИШВИЛИ
</t>
    </r>
    <r>
      <rPr>
        <sz val="9"/>
        <rFont val="Times New Roman"/>
        <family val="1"/>
      </rPr>
      <t>Валентина</t>
    </r>
  </si>
  <si>
    <t>084686</t>
  </si>
  <si>
    <r>
      <t xml:space="preserve">НЕГЛИНКА-99, </t>
    </r>
    <r>
      <rPr>
        <sz val="9"/>
        <rFont val="Times New Roman"/>
        <family val="1"/>
      </rPr>
      <t>коб., т.-гнед.,
рус.верх., Гордец, ПХ "Фотина"</t>
    </r>
  </si>
  <si>
    <t>000517</t>
  </si>
  <si>
    <t>Мечта, К.К.</t>
  </si>
  <si>
    <r>
      <t xml:space="preserve">ЛИТВИНЕНКО
</t>
    </r>
    <r>
      <rPr>
        <sz val="9"/>
        <rFont val="Times New Roman"/>
        <family val="1"/>
      </rPr>
      <t>Олеся</t>
    </r>
  </si>
  <si>
    <t>001779</t>
  </si>
  <si>
    <r>
      <t xml:space="preserve">НАЗАРОВА
</t>
    </r>
    <r>
      <rPr>
        <sz val="9"/>
        <rFont val="Times New Roman"/>
        <family val="1"/>
      </rPr>
      <t>Варвара, 1998</t>
    </r>
  </si>
  <si>
    <r>
      <t xml:space="preserve">ФАКТОРС-08, </t>
    </r>
    <r>
      <rPr>
        <sz val="9"/>
        <rFont val="Times New Roman"/>
        <family val="1"/>
      </rPr>
      <t>жер., вор., латв.</t>
    </r>
  </si>
  <si>
    <t>Двукраева И.</t>
  </si>
  <si>
    <r>
      <t xml:space="preserve">ПАХАН-94, </t>
    </r>
    <r>
      <rPr>
        <sz val="9"/>
        <rFont val="Times New Roman"/>
        <family val="1"/>
      </rPr>
      <t>гнед., трак., Хеопсас, пф Курск, Россия</t>
    </r>
  </si>
  <si>
    <t>001107</t>
  </si>
  <si>
    <r>
      <t xml:space="preserve">АВАТ-04, </t>
    </r>
    <r>
      <rPr>
        <sz val="9"/>
        <rFont val="Times New Roman"/>
        <family val="1"/>
      </rPr>
      <t>мер., т.-гнед., ганн., Айвенго</t>
    </r>
  </si>
  <si>
    <r>
      <t xml:space="preserve">ПРОБЕГ-05, </t>
    </r>
    <r>
      <rPr>
        <sz val="9"/>
        <rFont val="Times New Roman"/>
        <family val="1"/>
      </rPr>
      <t>мер., т.-гнед., трак., Бодлер, пф "Алабай"</t>
    </r>
  </si>
  <si>
    <t>Денисенко Н.</t>
  </si>
  <si>
    <r>
      <t xml:space="preserve">ВИДАЛЬ-07, </t>
    </r>
    <r>
      <rPr>
        <sz val="9"/>
        <rFont val="Times New Roman"/>
        <family val="1"/>
      </rPr>
      <t>коб., т.-гнед., голш., Россия</t>
    </r>
  </si>
  <si>
    <t>КСК "Лаир"
Московская обл.</t>
  </si>
  <si>
    <t>015371</t>
  </si>
  <si>
    <t>ЧВ
Брянская обл.</t>
  </si>
  <si>
    <t>МГУ им. Ломоносова /
Ярославская обл.</t>
  </si>
  <si>
    <t>КСК "Созвездие" /
Смоленская обл.</t>
  </si>
  <si>
    <t>011904</t>
  </si>
  <si>
    <t>Федотова А.</t>
  </si>
  <si>
    <r>
      <t xml:space="preserve">БАГРАТ-96, </t>
    </r>
    <r>
      <rPr>
        <sz val="9"/>
        <rFont val="Times New Roman"/>
        <family val="1"/>
      </rPr>
      <t>мер., рыж., ганн., Грохот, Россия</t>
    </r>
  </si>
  <si>
    <t>Ошибки в схеме</t>
  </si>
  <si>
    <t>Прочие ошибки</t>
  </si>
  <si>
    <t>С</t>
  </si>
  <si>
    <t>Общ.оцен. "С"</t>
  </si>
  <si>
    <t>Качество исполнения</t>
  </si>
  <si>
    <t>Техника исполнения</t>
  </si>
  <si>
    <t>Посадка</t>
  </si>
  <si>
    <t>Ср-ва управления</t>
  </si>
  <si>
    <t>Точность</t>
  </si>
  <si>
    <t>Общее
 впечатление</t>
  </si>
  <si>
    <t>Результат %</t>
  </si>
  <si>
    <t>ПРЕДВАРИТЕЛЬНЫЙ ПРИЗ. Дети. Тест "А"</t>
  </si>
  <si>
    <t>КОМАНДНЫЙ ПРИЗ. Юноши</t>
  </si>
  <si>
    <t>Общий зачёт</t>
  </si>
  <si>
    <t>КСК "Эквиторус", Московская обл.</t>
  </si>
  <si>
    <t>Зубина О.</t>
  </si>
  <si>
    <t>КСК "Эквиторус",
Московская обл.</t>
  </si>
  <si>
    <r>
      <t xml:space="preserve">ХРОМЕНКОВА
</t>
    </r>
    <r>
      <rPr>
        <sz val="10"/>
        <rFont val="Times New Roman"/>
        <family val="1"/>
      </rPr>
      <t>Людмила, 2005</t>
    </r>
  </si>
  <si>
    <t>099905</t>
  </si>
  <si>
    <r>
      <t xml:space="preserve">БАЛЬМОНГ-09, </t>
    </r>
    <r>
      <rPr>
        <sz val="10"/>
        <rFont val="Times New Roman"/>
        <family val="1"/>
      </rPr>
      <t>жер., вор., РВП, Багрянец, КФХ "Фотина"</t>
    </r>
  </si>
  <si>
    <t>017383</t>
  </si>
  <si>
    <t>Хроменкова С.</t>
  </si>
  <si>
    <t>ЧВ,
Московская обл.</t>
  </si>
  <si>
    <r>
      <t xml:space="preserve">ГРИБОВА
</t>
    </r>
    <r>
      <rPr>
        <sz val="10"/>
        <rFont val="Times New Roman"/>
        <family val="1"/>
      </rPr>
      <t>Полина, 2006</t>
    </r>
  </si>
  <si>
    <t>081706</t>
  </si>
  <si>
    <r>
      <t xml:space="preserve">ФЕОФАН ГРЕК-06, </t>
    </r>
    <r>
      <rPr>
        <sz val="10"/>
        <rFont val="Times New Roman"/>
        <family val="1"/>
      </rPr>
      <t>жер., гнед., РВП, Острог, КФХ "Суслов, Кузнецовы и Ко"</t>
    </r>
  </si>
  <si>
    <t>008484</t>
  </si>
  <si>
    <t>Жаркова Г.</t>
  </si>
  <si>
    <t>КСК "Эквиторус",
Москва</t>
  </si>
  <si>
    <t>052997</t>
  </si>
  <si>
    <r>
      <t xml:space="preserve">ХИППОКРЭЙТС-14, </t>
    </r>
    <r>
      <rPr>
        <sz val="10"/>
        <rFont val="Times New Roman"/>
        <family val="1"/>
      </rPr>
      <t>мер., рыж., трак., Суздаль, Москва</t>
    </r>
  </si>
  <si>
    <t>024660</t>
  </si>
  <si>
    <t>Кузьмина Н.</t>
  </si>
  <si>
    <t>КСК "Эквиторус",
Пензенская обл.</t>
  </si>
  <si>
    <r>
      <t>ЛАПОТОК-11,</t>
    </r>
    <r>
      <rPr>
        <sz val="10"/>
        <rFont val="Times New Roman"/>
        <family val="1"/>
      </rPr>
      <t xml:space="preserve"> жер., сер., орл.рысс., Проказник, Липецкая обл.</t>
    </r>
  </si>
  <si>
    <t>024281</t>
  </si>
  <si>
    <t>Чеботарева Г.</t>
  </si>
  <si>
    <t>086407</t>
  </si>
  <si>
    <t>Мужчины/женщины</t>
  </si>
  <si>
    <t>Рысь</t>
  </si>
  <si>
    <t>Шаг</t>
  </si>
  <si>
    <t>Галоп</t>
  </si>
  <si>
    <t>Подчинение</t>
  </si>
  <si>
    <t>Общее впечатление</t>
  </si>
  <si>
    <t xml:space="preserve">Ошибки </t>
  </si>
  <si>
    <t>Е</t>
  </si>
  <si>
    <t>М</t>
  </si>
  <si>
    <r>
      <t xml:space="preserve">ПЕКСИМОВА 
</t>
    </r>
    <r>
      <rPr>
        <sz val="10"/>
        <rFont val="Times New Roman"/>
        <family val="1"/>
      </rPr>
      <t>Карина</t>
    </r>
  </si>
  <si>
    <r>
      <t>ТЕСТ FEI ДЛЯ ЛОШАДЕЙ 4-х ЛЕТ</t>
    </r>
    <r>
      <rPr>
        <b/>
        <i/>
        <sz val="11"/>
        <rFont val="Times New Roman"/>
        <family val="1"/>
      </rPr>
      <t xml:space="preserve"> </t>
    </r>
  </si>
  <si>
    <t>006378</t>
  </si>
  <si>
    <r>
      <t>ДОКТОР ДАЙМОНД-12</t>
    </r>
    <r>
      <rPr>
        <sz val="10"/>
        <rFont val="Times New Roman"/>
        <family val="1"/>
      </rPr>
      <t>, жер., т-гнед., ольд., Доктор Джексон Ди, Германия</t>
    </r>
  </si>
  <si>
    <t>015640</t>
  </si>
  <si>
    <t>Корнакова О.</t>
  </si>
  <si>
    <r>
      <t xml:space="preserve">КОРНАКОВА
</t>
    </r>
    <r>
      <rPr>
        <sz val="10"/>
        <rFont val="Times New Roman"/>
        <family val="1"/>
      </rPr>
      <t>Ольга</t>
    </r>
  </si>
  <si>
    <t>Зачёт для спортсменов-любителей, группа "Д"</t>
  </si>
  <si>
    <r>
      <t xml:space="preserve">ПРИКЛОНСКАЯ
</t>
    </r>
    <r>
      <rPr>
        <sz val="10"/>
        <rFont val="Times New Roman"/>
        <family val="1"/>
      </rPr>
      <t>Ксения</t>
    </r>
  </si>
  <si>
    <t>011894</t>
  </si>
  <si>
    <r>
      <t xml:space="preserve">ХОЛДИНГ-10, </t>
    </r>
    <r>
      <rPr>
        <sz val="10"/>
        <rFont val="Times New Roman"/>
        <family val="1"/>
      </rPr>
      <t>мер., гнед., полукр., Хэф 10, Краснодарский край</t>
    </r>
  </si>
  <si>
    <t>015983</t>
  </si>
  <si>
    <t>Приклонская Л.</t>
  </si>
  <si>
    <r>
      <t xml:space="preserve">СРЕДНИЙ ПРИЗ №2 </t>
    </r>
    <r>
      <rPr>
        <sz val="12"/>
        <rFont val="Times New Roman"/>
        <family val="1"/>
      </rPr>
      <t>U25</t>
    </r>
  </si>
  <si>
    <r>
      <t xml:space="preserve">МОТЯКИНА
</t>
    </r>
    <r>
      <rPr>
        <sz val="10"/>
        <rFont val="Times New Roman"/>
        <family val="1"/>
      </rPr>
      <t>Яна, 1999</t>
    </r>
  </si>
  <si>
    <t>030099</t>
  </si>
  <si>
    <r>
      <t xml:space="preserve">ФЛИППЕР-07, </t>
    </r>
    <r>
      <rPr>
        <sz val="10"/>
        <rFont val="Times New Roman"/>
        <family val="1"/>
      </rPr>
      <t>жер., рыж., трак., Полигон, Калининградская обл.</t>
    </r>
  </si>
  <si>
    <t>009059</t>
  </si>
  <si>
    <t>Мотякина Я.</t>
  </si>
  <si>
    <t>КСК "Конкорд",
Московская обл.</t>
  </si>
  <si>
    <r>
      <t xml:space="preserve">ЗИРОЯН
</t>
    </r>
    <r>
      <rPr>
        <sz val="10"/>
        <rFont val="Times New Roman"/>
        <family val="1"/>
      </rPr>
      <t>Сабина</t>
    </r>
  </si>
  <si>
    <t>070899</t>
  </si>
  <si>
    <r>
      <t xml:space="preserve">БОНАВУР-07, </t>
    </r>
    <r>
      <rPr>
        <sz val="10"/>
        <rFont val="Times New Roman"/>
        <family val="1"/>
      </rPr>
      <t>мер., гнед., голшт., Баббит, Беларусь</t>
    </r>
  </si>
  <si>
    <t>023293</t>
  </si>
  <si>
    <t>Зироян С.</t>
  </si>
  <si>
    <t>НКП "Русь",
Московская обл.</t>
  </si>
  <si>
    <t>16 июня 2022 г</t>
  </si>
  <si>
    <r>
      <t xml:space="preserve">Судьи: Е-Помазанова О.П. (ВК, Московская обл.), </t>
    </r>
    <r>
      <rPr>
        <b/>
        <sz val="9"/>
        <rFont val="Times New Roman"/>
        <family val="1"/>
      </rPr>
      <t>С -Мартьянова В.В. (ВК, Московская обл.)</t>
    </r>
    <r>
      <rPr>
        <sz val="9"/>
        <rFont val="Times New Roman"/>
        <family val="1"/>
      </rPr>
      <t>, М-Ашихмина Е.А. (ВК, Московская обл.)</t>
    </r>
  </si>
  <si>
    <t>ЧЕМПИОНАТ МОСКОВСКОЙ ОБЛАСТИ ПО ВЫЕЗДКЕ</t>
  </si>
  <si>
    <t>ПЕРВЕНСТВО МОСКОВСКОЙ ОБЛАСТИ ПО ВЫЕЗДКЕ</t>
  </si>
  <si>
    <t>среди мальчиков и девочек 12-14 лет, юношей и девушек 14-18 лет, юниоров и юниорок 16-21 лет, юниоров и юниорок U25 16-25 лет</t>
  </si>
  <si>
    <t>Мартьянова В.В. (ВК, Московская обл.)</t>
  </si>
  <si>
    <r>
      <t xml:space="preserve">УЛЬЕВА
</t>
    </r>
    <r>
      <rPr>
        <sz val="10"/>
        <rFont val="Times New Roman"/>
        <family val="1"/>
      </rPr>
      <t>Владислава, 2004</t>
    </r>
  </si>
  <si>
    <t>020504</t>
  </si>
  <si>
    <r>
      <t xml:space="preserve">ДЭЙДРИМ 105-10, </t>
    </r>
    <r>
      <rPr>
        <sz val="10"/>
        <rFont val="Times New Roman"/>
        <family val="1"/>
      </rPr>
      <t>коб., рыж., ольден., Дэдди Кул, Германия</t>
    </r>
  </si>
  <si>
    <t>017588</t>
  </si>
  <si>
    <t>МАУ СШОР "Белка",
Московская обл.</t>
  </si>
  <si>
    <r>
      <t xml:space="preserve">ЦЕЙТЛИН
</t>
    </r>
    <r>
      <rPr>
        <sz val="10"/>
        <rFont val="Times New Roman"/>
        <family val="1"/>
      </rPr>
      <t>София</t>
    </r>
  </si>
  <si>
    <t>050395</t>
  </si>
  <si>
    <r>
      <t xml:space="preserve">ЧАРЛИ ЧАПЛИН-12, </t>
    </r>
    <r>
      <rPr>
        <sz val="10"/>
        <rFont val="Times New Roman"/>
        <family val="1"/>
      </rPr>
      <t>мер., вор.,УВП, Ареал, Украина</t>
    </r>
  </si>
  <si>
    <t>024100</t>
  </si>
  <si>
    <t>Семенова Ю.</t>
  </si>
  <si>
    <r>
      <t xml:space="preserve">БУШУЕВА
</t>
    </r>
    <r>
      <rPr>
        <sz val="10"/>
        <rFont val="Times New Roman"/>
        <family val="1"/>
      </rPr>
      <t>Варвара, 2007</t>
    </r>
  </si>
  <si>
    <t>006807</t>
  </si>
  <si>
    <r>
      <t xml:space="preserve">ГЕРЦОГ ДЕЙ-10, </t>
    </r>
    <r>
      <rPr>
        <sz val="10"/>
        <rFont val="Times New Roman"/>
        <family val="1"/>
      </rPr>
      <t>жер., гнед., трак., Заалькениг, Курская обл.</t>
    </r>
  </si>
  <si>
    <t>017585</t>
  </si>
  <si>
    <t>Анохина М.</t>
  </si>
  <si>
    <r>
      <t xml:space="preserve">ПЕТУХОВА
</t>
    </r>
    <r>
      <rPr>
        <sz val="10"/>
        <rFont val="Times New Roman"/>
        <family val="1"/>
      </rPr>
      <t>Софья, 2007</t>
    </r>
  </si>
  <si>
    <t>019007</t>
  </si>
  <si>
    <r>
      <t xml:space="preserve">БЕАТРИКС-11, </t>
    </r>
    <r>
      <rPr>
        <sz val="10"/>
        <rFont val="Times New Roman"/>
        <family val="1"/>
      </rPr>
      <t>коб., гнед., РВП, Изборск, КСК "Свеченский"</t>
    </r>
  </si>
  <si>
    <t>018109</t>
  </si>
  <si>
    <t>Бухарова Т.</t>
  </si>
  <si>
    <r>
      <t xml:space="preserve">АБАЛТУСОВА
</t>
    </r>
    <r>
      <rPr>
        <sz val="10"/>
        <rFont val="Times New Roman"/>
        <family val="1"/>
      </rPr>
      <t>Александра, 2007</t>
    </r>
  </si>
  <si>
    <t>078007</t>
  </si>
  <si>
    <r>
      <t xml:space="preserve">САНТА КРУЗ-05, </t>
    </r>
    <r>
      <rPr>
        <sz val="10"/>
        <rFont val="Times New Roman"/>
        <family val="1"/>
      </rPr>
      <t>мер., рыж., вестф., Санта, Германия</t>
    </r>
  </si>
  <si>
    <t>026882</t>
  </si>
  <si>
    <t>Вайман А.</t>
  </si>
  <si>
    <r>
      <t xml:space="preserve">СКОБЕЛЕВА
</t>
    </r>
    <r>
      <rPr>
        <sz val="10"/>
        <rFont val="Times New Roman"/>
        <family val="1"/>
      </rPr>
      <t>Анастасия, 2005</t>
    </r>
  </si>
  <si>
    <t>029105</t>
  </si>
  <si>
    <r>
      <t xml:space="preserve">ГЕРОЙ-13, </t>
    </r>
    <r>
      <rPr>
        <sz val="10"/>
        <rFont val="Times New Roman"/>
        <family val="1"/>
      </rPr>
      <t>мер., рыж., полукр., Гурман, Прилепский к\з</t>
    </r>
  </si>
  <si>
    <t>021663</t>
  </si>
  <si>
    <t>Кузнецова Ю.</t>
  </si>
  <si>
    <t>КСК "Мечта",
Вологодская обл.</t>
  </si>
  <si>
    <t>010204</t>
  </si>
  <si>
    <r>
      <t>ОДР-09,</t>
    </r>
    <r>
      <rPr>
        <sz val="10"/>
        <rFont val="Times New Roman"/>
        <family val="1"/>
      </rPr>
      <t xml:space="preserve"> мер., гнед., ганн.,</t>
    </r>
  </si>
  <si>
    <r>
      <t xml:space="preserve">ЗЛАТЬЕВА
</t>
    </r>
    <r>
      <rPr>
        <sz val="10"/>
        <rFont val="Times New Roman"/>
        <family val="1"/>
      </rPr>
      <t>Елизавета, 2005</t>
    </r>
  </si>
  <si>
    <t>041205</t>
  </si>
  <si>
    <r>
      <t xml:space="preserve">СИЛЬВА ЛЕ АНДРО-05, </t>
    </r>
    <r>
      <rPr>
        <sz val="10"/>
        <rFont val="Times New Roman"/>
        <family val="1"/>
      </rPr>
      <t>мер., гнед., вестф., сандро Хит, Германия</t>
    </r>
  </si>
  <si>
    <t>004614</t>
  </si>
  <si>
    <t>Пахомова А.</t>
  </si>
  <si>
    <r>
      <t xml:space="preserve">ФЛИРТ-15, </t>
    </r>
    <r>
      <rPr>
        <sz val="10"/>
        <rFont val="Times New Roman"/>
        <family val="1"/>
      </rPr>
      <t>жер., рыж., голшт., Фараб, Ленинградская обл</t>
    </r>
  </si>
  <si>
    <t>020567</t>
  </si>
  <si>
    <t>КСК "Виват, Россия",
Московская обл.</t>
  </si>
  <si>
    <r>
      <t xml:space="preserve">ЭРЕНДАР-16, </t>
    </r>
    <r>
      <rPr>
        <sz val="10"/>
        <rFont val="Times New Roman"/>
        <family val="1"/>
      </rPr>
      <t>жер., гнед., вестф., Россия</t>
    </r>
  </si>
  <si>
    <t>Кичеев В.</t>
  </si>
  <si>
    <t>Судьи: С-Помазанова О.П. (ВК, Московская обл.), Мартьянова В.В. (ВК, Московская обл.), Ашихмина Е.А. (ВК, Московская обл.)</t>
  </si>
  <si>
    <r>
      <t xml:space="preserve">НУАР-18, </t>
    </r>
    <r>
      <rPr>
        <sz val="10"/>
        <rFont val="Times New Roman"/>
        <family val="1"/>
      </rPr>
      <t>жер., вор., голл.тепл., Этуаль Карцево, КФХ "Карцево"</t>
    </r>
  </si>
  <si>
    <t>Сильвестрова И.С. (ВК, Московская обл.)</t>
  </si>
  <si>
    <t>Вып.норм</t>
  </si>
  <si>
    <t>I</t>
  </si>
  <si>
    <r>
      <t xml:space="preserve">ДЕГТЯРЬ
</t>
    </r>
    <r>
      <rPr>
        <sz val="10"/>
        <rFont val="Times New Roman"/>
        <family val="1"/>
      </rPr>
      <t>Ксения, 2009</t>
    </r>
  </si>
  <si>
    <t>042409</t>
  </si>
  <si>
    <r>
      <t xml:space="preserve">СИЛЬВА ЛЕ АНДРО-05, </t>
    </r>
    <r>
      <rPr>
        <sz val="10"/>
        <rFont val="Times New Roman"/>
        <family val="1"/>
      </rPr>
      <t>мер., гнед., вестф., Сандро Хит, Германия</t>
    </r>
  </si>
  <si>
    <r>
      <t xml:space="preserve">МИХАЙЛОВА
</t>
    </r>
    <r>
      <rPr>
        <sz val="10"/>
        <rFont val="Times New Roman"/>
        <family val="1"/>
      </rPr>
      <t>Дарья</t>
    </r>
  </si>
  <si>
    <t>042591</t>
  </si>
  <si>
    <r>
      <t xml:space="preserve">АКВИЛЕГИЯ-17, </t>
    </r>
    <r>
      <rPr>
        <sz val="10"/>
        <rFont val="Times New Roman"/>
        <family val="1"/>
      </rPr>
      <t>коб., вор., полукр., Ва Банк, Старожиловский к/з</t>
    </r>
  </si>
  <si>
    <t>028403</t>
  </si>
  <si>
    <t>Михайлова Д.</t>
  </si>
  <si>
    <r>
      <t xml:space="preserve">АГЕЕВА
</t>
    </r>
    <r>
      <rPr>
        <sz val="10"/>
        <rFont val="Times New Roman"/>
        <family val="1"/>
      </rPr>
      <t>Софья, 2008</t>
    </r>
  </si>
  <si>
    <t>000908</t>
  </si>
  <si>
    <r>
      <t>МИСС ВИКТОРИ-12,</t>
    </r>
    <r>
      <rPr>
        <sz val="10"/>
        <rFont val="Times New Roman"/>
        <family val="1"/>
      </rPr>
      <t xml:space="preserve"> коб., т.рыж., полукр., Возгон, Московская обл.</t>
    </r>
  </si>
  <si>
    <t>027714</t>
  </si>
  <si>
    <t>Орлова Е.</t>
  </si>
  <si>
    <t>КСШ "Ореол",
Московская обл.</t>
  </si>
  <si>
    <r>
      <t xml:space="preserve">ХАРИТОНОВА
</t>
    </r>
    <r>
      <rPr>
        <sz val="10"/>
        <rFont val="Times New Roman"/>
        <family val="1"/>
      </rPr>
      <t>Ксения, 2012</t>
    </r>
  </si>
  <si>
    <t>015012</t>
  </si>
  <si>
    <r>
      <t>ВЕЛЛ ДАН 4-96,</t>
    </r>
    <r>
      <rPr>
        <sz val="10"/>
        <rFont val="Times New Roman"/>
        <family val="1"/>
      </rPr>
      <t xml:space="preserve"> мер., т.-гнед., ганн., Велтрум, Германия</t>
    </r>
  </si>
  <si>
    <t>005812</t>
  </si>
  <si>
    <t>Пташинский С</t>
  </si>
  <si>
    <t>074003</t>
  </si>
  <si>
    <r>
      <t xml:space="preserve">БАРХАТ-14, </t>
    </r>
    <r>
      <rPr>
        <sz val="10"/>
        <rFont val="Times New Roman"/>
        <family val="1"/>
      </rPr>
      <t>мер., сер., полукр., Реалист, КСК "Русский алмаз"</t>
    </r>
  </si>
  <si>
    <r>
      <t xml:space="preserve">АЙДОЛ-13, </t>
    </r>
    <r>
      <rPr>
        <sz val="10"/>
        <rFont val="Times New Roman"/>
        <family val="1"/>
      </rPr>
      <t>мер., гнед., голл.тепл., Апачи, Нидерланды</t>
    </r>
  </si>
  <si>
    <r>
      <t xml:space="preserve">КАРПОВА
</t>
    </r>
    <r>
      <rPr>
        <sz val="10"/>
        <rFont val="Times New Roman"/>
        <family val="1"/>
      </rPr>
      <t>Лаура</t>
    </r>
  </si>
  <si>
    <t>065707</t>
  </si>
  <si>
    <r>
      <t xml:space="preserve">ЭЛЕГИДЕ ДЕ АБОИН-16, </t>
    </r>
    <r>
      <rPr>
        <sz val="10"/>
        <rFont val="Times New Roman"/>
        <family val="1"/>
      </rPr>
      <t>жер., сер., андал., Дитжитал, Испания</t>
    </r>
  </si>
  <si>
    <t>“Pandora Family”,
Москва</t>
  </si>
  <si>
    <r>
      <rPr>
        <b/>
        <sz val="10"/>
        <rFont val="Times New Roman"/>
        <family val="1"/>
      </rPr>
      <t>БЫКОВА</t>
    </r>
    <r>
      <rPr>
        <sz val="10"/>
        <rFont val="Times New Roman"/>
        <family val="1"/>
      </rPr>
      <t xml:space="preserve">
Полина</t>
    </r>
  </si>
  <si>
    <r>
      <t xml:space="preserve">СЕМЕНОВА
</t>
    </r>
    <r>
      <rPr>
        <sz val="10"/>
        <rFont val="Times New Roman"/>
        <family val="1"/>
      </rPr>
      <t>Арина</t>
    </r>
  </si>
  <si>
    <t>105907</t>
  </si>
  <si>
    <t>Зачёт для юношей и девушек 14-18 лет</t>
  </si>
  <si>
    <t>Зачёт для мальчиков и девочек 12-14 лет</t>
  </si>
  <si>
    <r>
      <t xml:space="preserve">Судьи: Е-Мартьянова В.В. (ВК, Московская обл.), Ашихмина Е.А. (ВК, Московская обл.), </t>
    </r>
    <r>
      <rPr>
        <b/>
        <sz val="9"/>
        <rFont val="Times New Roman"/>
        <family val="1"/>
      </rPr>
      <t>С -Помазанова О.П. (ВК, Московская обл.)</t>
    </r>
  </si>
  <si>
    <r>
      <t xml:space="preserve">АНТИПЕНКО
</t>
    </r>
    <r>
      <rPr>
        <sz val="10"/>
        <rFont val="Times New Roman"/>
        <family val="1"/>
      </rPr>
      <t>Юлия</t>
    </r>
  </si>
  <si>
    <r>
      <t xml:space="preserve">КОНКОРД-07, </t>
    </r>
    <r>
      <rPr>
        <sz val="10"/>
        <rFont val="Times New Roman"/>
        <family val="1"/>
      </rPr>
      <t>мер., гнед., голшт., Коррадо, Германия</t>
    </r>
  </si>
  <si>
    <t>013434</t>
  </si>
  <si>
    <t>ПЕРВЕНСТВО МОСКОВСКОЙ ОБЛАСТИ  ПО ВЫЕЗДКЕ</t>
  </si>
  <si>
    <t>Технические результаты</t>
  </si>
  <si>
    <t xml:space="preserve">ЛИЧНОЕ ПЕРВЕНСТВО </t>
  </si>
  <si>
    <t>Московская обл., КСК "Эквиторус"</t>
  </si>
  <si>
    <t>Рег. №</t>
  </si>
  <si>
    <t>Сумма %</t>
  </si>
  <si>
    <t>011974</t>
  </si>
  <si>
    <t>Дубинина О.</t>
  </si>
  <si>
    <r>
      <t xml:space="preserve">КОЗЫРЕВА 
</t>
    </r>
    <r>
      <rPr>
        <sz val="10"/>
        <rFont val="Times New Roman"/>
        <family val="1"/>
      </rPr>
      <t>Валерия, 2004</t>
    </r>
  </si>
  <si>
    <t>Воропаева Т.</t>
  </si>
  <si>
    <r>
      <t>ЛАУРА-09,</t>
    </r>
    <r>
      <rPr>
        <sz val="10"/>
        <rFont val="Times New Roman"/>
        <family val="1"/>
      </rPr>
      <t xml:space="preserve"> коб., гнед., ганн., Хайлендер 5, к/з "Георгенбург"</t>
    </r>
  </si>
  <si>
    <t>018432</t>
  </si>
  <si>
    <t xml:space="preserve"> -</t>
  </si>
  <si>
    <t>КСК "Отрада",
Московская обл.</t>
  </si>
  <si>
    <t>16-18 июня 2022г</t>
  </si>
  <si>
    <t>Юниоры и юниорки U25 16-25 лет</t>
  </si>
  <si>
    <t>СРЕДНИЙ ПРИЗ №2 U25</t>
  </si>
  <si>
    <t>17 июня 2022 г</t>
  </si>
  <si>
    <r>
      <t xml:space="preserve">БОЛЬШОЙ ПРИЗ (сокращенный) </t>
    </r>
    <r>
      <rPr>
        <sz val="12"/>
        <rFont val="Times New Roman"/>
        <family val="1"/>
      </rPr>
      <t>группа"А"</t>
    </r>
  </si>
  <si>
    <r>
      <t xml:space="preserve">СРЕДНИЙ ПРИЗ №2 </t>
    </r>
    <r>
      <rPr>
        <sz val="12"/>
        <rFont val="Times New Roman"/>
        <family val="1"/>
      </rPr>
      <t>группа "А"</t>
    </r>
  </si>
  <si>
    <r>
      <t xml:space="preserve">ОРЛОВА
</t>
    </r>
    <r>
      <rPr>
        <sz val="10"/>
        <rFont val="Times New Roman"/>
        <family val="1"/>
      </rPr>
      <t>Екатерина</t>
    </r>
  </si>
  <si>
    <t>000675</t>
  </si>
  <si>
    <r>
      <t xml:space="preserve">ФОРВАРД-11, </t>
    </r>
    <r>
      <rPr>
        <sz val="10"/>
        <rFont val="Times New Roman"/>
        <family val="1"/>
      </rPr>
      <t>мер., сер., полукр., неизв., Ставропольский край</t>
    </r>
  </si>
  <si>
    <t>019732</t>
  </si>
  <si>
    <r>
      <t xml:space="preserve">СОЛОДИЛОВА
</t>
    </r>
    <r>
      <rPr>
        <sz val="10"/>
        <rFont val="Times New Roman"/>
        <family val="1"/>
      </rPr>
      <t>Марина</t>
    </r>
  </si>
  <si>
    <t>054698</t>
  </si>
  <si>
    <r>
      <t>ПАРАДОКС-03,</t>
    </r>
    <r>
      <rPr>
        <sz val="10"/>
        <rFont val="Times New Roman"/>
        <family val="1"/>
      </rPr>
      <t xml:space="preserve"> мер., гнед., полукр., Пунш, Беларусь</t>
    </r>
  </si>
  <si>
    <t>009771</t>
  </si>
  <si>
    <t>Солодова С.</t>
  </si>
  <si>
    <t>КСК "Maxima Stables",
Московская обл.</t>
  </si>
  <si>
    <r>
      <t xml:space="preserve">БОЛЬШОЙ ПРИЗ </t>
    </r>
    <r>
      <rPr>
        <sz val="12"/>
        <rFont val="Times New Roman"/>
        <family val="1"/>
      </rPr>
      <t>U25</t>
    </r>
  </si>
  <si>
    <t>БОЛЬШОЙ ПРИЗ U25</t>
  </si>
  <si>
    <t>Юноши и девушки 14-18 лет</t>
  </si>
  <si>
    <t>Группа "А"</t>
  </si>
  <si>
    <t>БОЛЬШОЙ ПРИЗ (сокращенный)</t>
  </si>
  <si>
    <t>Группа "Б"</t>
  </si>
  <si>
    <t xml:space="preserve">МАЛЫЙ ПРИЗ </t>
  </si>
  <si>
    <r>
      <t xml:space="preserve">АЛТУХОВА
</t>
    </r>
    <r>
      <rPr>
        <sz val="10"/>
        <rFont val="Times New Roman"/>
        <family val="1"/>
      </rPr>
      <t>Олеся</t>
    </r>
  </si>
  <si>
    <t>006879</t>
  </si>
  <si>
    <r>
      <t xml:space="preserve">БИГ БЭН-12, </t>
    </r>
    <r>
      <rPr>
        <sz val="10"/>
        <rFont val="Times New Roman"/>
        <family val="1"/>
      </rPr>
      <t>мер., гнед., ганн., Эпизод 66, КСЦ "Паллада"</t>
    </r>
  </si>
  <si>
    <t>015309</t>
  </si>
  <si>
    <t>Чернышов М.</t>
  </si>
  <si>
    <t>КСК "Белая дача",
Московская обл.</t>
  </si>
  <si>
    <t>000468</t>
  </si>
  <si>
    <r>
      <t>ДОН ИНДЕКС II-12,</t>
    </r>
    <r>
      <rPr>
        <sz val="10"/>
        <rFont val="Times New Roman"/>
        <family val="1"/>
      </rPr>
      <t xml:space="preserve"> мер., вор., ганн., Дон Индекс, Германия</t>
    </r>
  </si>
  <si>
    <t>016486</t>
  </si>
  <si>
    <t>Калинина А.</t>
  </si>
  <si>
    <r>
      <rPr>
        <b/>
        <sz val="10"/>
        <rFont val="Times New Roman"/>
        <family val="1"/>
      </rPr>
      <t>МЫЛЬНИКОВ</t>
    </r>
    <r>
      <rPr>
        <sz val="10"/>
        <rFont val="Times New Roman"/>
        <family val="1"/>
      </rPr>
      <t xml:space="preserve">
Сергей</t>
    </r>
  </si>
  <si>
    <t>003085</t>
  </si>
  <si>
    <r>
      <t xml:space="preserve">ШУМИЛИНА
</t>
    </r>
    <r>
      <rPr>
        <sz val="10"/>
        <rFont val="Times New Roman"/>
        <family val="1"/>
      </rPr>
      <t>Ольга</t>
    </r>
  </si>
  <si>
    <t>033384</t>
  </si>
  <si>
    <r>
      <t xml:space="preserve">ГРЕНОБЛЬ-11, </t>
    </r>
    <r>
      <rPr>
        <sz val="10"/>
        <rFont val="Times New Roman"/>
        <family val="1"/>
      </rPr>
      <t>мер., гнед., голл.тепл., Бордекс, Нидерланды</t>
    </r>
  </si>
  <si>
    <t>012797</t>
  </si>
  <si>
    <t>Артамонова А.</t>
  </si>
  <si>
    <r>
      <t xml:space="preserve">ПОГОРЕЛОВА
</t>
    </r>
    <r>
      <rPr>
        <sz val="10"/>
        <rFont val="Times New Roman"/>
        <family val="1"/>
      </rPr>
      <t xml:space="preserve">Маргарита </t>
    </r>
  </si>
  <si>
    <t>066896</t>
  </si>
  <si>
    <r>
      <t xml:space="preserve">ГРЕЙ ФАЛЬКОН-14, </t>
    </r>
    <r>
      <rPr>
        <sz val="10"/>
        <rFont val="Times New Roman"/>
        <family val="1"/>
      </rPr>
      <t>мер., вор., ольден., Грей Фланелл, Германия</t>
    </r>
  </si>
  <si>
    <t>026958</t>
  </si>
  <si>
    <t>Погорелова М.</t>
  </si>
  <si>
    <t>КСК "Белая дача",
Московская обл</t>
  </si>
  <si>
    <r>
      <t xml:space="preserve">ПРИДАНЦЕВА
</t>
    </r>
    <r>
      <rPr>
        <sz val="10"/>
        <rFont val="Times New Roman"/>
        <family val="1"/>
      </rPr>
      <t>Дарья</t>
    </r>
  </si>
  <si>
    <t>030698</t>
  </si>
  <si>
    <r>
      <t xml:space="preserve">ХАЛТИК БРЮЕРС-12, </t>
    </r>
    <r>
      <rPr>
        <sz val="10"/>
        <rFont val="Times New Roman"/>
        <family val="1"/>
      </rPr>
      <t>мер., гнед., голл., тепл., Балтик, Нидерланды</t>
    </r>
  </si>
  <si>
    <t>020176</t>
  </si>
  <si>
    <t>Приданцева Д.</t>
  </si>
  <si>
    <t>ЧВ,
Московская обл</t>
  </si>
  <si>
    <t>011492</t>
  </si>
  <si>
    <r>
      <t xml:space="preserve">КАСАБЛАНКА-13, </t>
    </r>
    <r>
      <rPr>
        <sz val="10"/>
        <rFont val="Times New Roman"/>
        <family val="1"/>
      </rPr>
      <t>жер., рыж., вюрт., Чамбретто Джи Ти, Германия</t>
    </r>
  </si>
  <si>
    <t>017989</t>
  </si>
  <si>
    <t>Колесников А.</t>
  </si>
  <si>
    <t>КСК "Молодежный",
Московская обл.</t>
  </si>
  <si>
    <r>
      <t xml:space="preserve">МИР (ПОПОВА)
</t>
    </r>
    <r>
      <rPr>
        <sz val="10"/>
        <rFont val="Times New Roman"/>
        <family val="1"/>
      </rPr>
      <t>Анна</t>
    </r>
  </si>
  <si>
    <t>016378</t>
  </si>
  <si>
    <r>
      <t xml:space="preserve">ВИНИПЕГ-11, </t>
    </r>
    <r>
      <rPr>
        <sz val="10"/>
        <rFont val="Times New Roman"/>
        <family val="1"/>
      </rPr>
      <t>мер., вор., полукр., Ва Банк, Старожиловский к\з</t>
    </r>
  </si>
  <si>
    <t>014815</t>
  </si>
  <si>
    <t>Попова А.</t>
  </si>
  <si>
    <t>ЧВ,
Вологодская обл.</t>
  </si>
  <si>
    <r>
      <t xml:space="preserve">ГЕЙЗЕРС-11, </t>
    </r>
    <r>
      <rPr>
        <sz val="10"/>
        <rFont val="Times New Roman"/>
        <family val="1"/>
      </rPr>
      <t>мер., вор., латв., Гастонс, Латвия</t>
    </r>
  </si>
  <si>
    <t>018356</t>
  </si>
  <si>
    <t>Митюхина Е.</t>
  </si>
  <si>
    <r>
      <t xml:space="preserve">ДУБИНИНА
</t>
    </r>
    <r>
      <rPr>
        <sz val="10"/>
        <rFont val="Times New Roman"/>
        <family val="1"/>
      </rPr>
      <t>Ольга</t>
    </r>
  </si>
  <si>
    <t>002579</t>
  </si>
  <si>
    <r>
      <t xml:space="preserve">ДАНТЕ ВЕЛЬТИНО-11, </t>
    </r>
    <r>
      <rPr>
        <sz val="10"/>
        <rFont val="Times New Roman"/>
        <family val="1"/>
      </rPr>
      <t>мер., вор., весф., Данте Велтино, Германия</t>
    </r>
  </si>
  <si>
    <r>
      <t xml:space="preserve">КАПИТОЛИНА ПКЗ ЗЕТ-12, </t>
    </r>
    <r>
      <rPr>
        <sz val="10"/>
        <rFont val="Times New Roman"/>
        <family val="1"/>
      </rPr>
      <t>коб., цанг., Купер Ван Де Хеффинк, Украина</t>
    </r>
  </si>
  <si>
    <t>016997</t>
  </si>
  <si>
    <r>
      <t xml:space="preserve">Судьи: Е-Ашихмина Е.А. (ВК, Московская обл.), </t>
    </r>
    <r>
      <rPr>
        <b/>
        <sz val="9"/>
        <rFont val="Times New Roman"/>
        <family val="1"/>
      </rPr>
      <t>С -Леппенен Г.Э. (ВК, Москва)</t>
    </r>
    <r>
      <rPr>
        <sz val="9"/>
        <rFont val="Times New Roman"/>
        <family val="1"/>
      </rPr>
      <t>, М-Мартьянова В.В. (ВК, Московская обл.)</t>
    </r>
  </si>
  <si>
    <r>
      <t xml:space="preserve">ЛЕБЕДЕНКО
</t>
    </r>
    <r>
      <rPr>
        <sz val="10"/>
        <rFont val="Times New Roman"/>
        <family val="1"/>
      </rPr>
      <t>Александра</t>
    </r>
  </si>
  <si>
    <r>
      <t xml:space="preserve">КАЛИНИНА
</t>
    </r>
    <r>
      <rPr>
        <sz val="10"/>
        <rFont val="Times New Roman"/>
        <family val="1"/>
      </rPr>
      <t>Алла</t>
    </r>
  </si>
  <si>
    <r>
      <rPr>
        <b/>
        <sz val="10"/>
        <rFont val="Times New Roman"/>
        <family val="1"/>
      </rPr>
      <t>ЯВОРСКАЯ</t>
    </r>
    <r>
      <rPr>
        <sz val="10"/>
        <rFont val="Times New Roman"/>
        <family val="1"/>
      </rPr>
      <t xml:space="preserve">
Елена</t>
    </r>
  </si>
  <si>
    <t>II</t>
  </si>
  <si>
    <t>III</t>
  </si>
  <si>
    <t>ЛИЧНЫЙ ПРИЗ. Юноши</t>
  </si>
  <si>
    <t>Мальчики и девочки 12-14 лет</t>
  </si>
  <si>
    <t>н/ст</t>
  </si>
  <si>
    <t>КСК "Толстая лошадь",
Московская обл.</t>
  </si>
  <si>
    <t>СРЕДНИЙ ПРИЗ №1</t>
  </si>
  <si>
    <r>
      <t xml:space="preserve">Судьи: Е-Леппенен Г.Э. (ВК, Москва), </t>
    </r>
    <r>
      <rPr>
        <b/>
        <sz val="9"/>
        <rFont val="Times New Roman"/>
        <family val="1"/>
      </rPr>
      <t>С -Мартьянова В.В. (ВК, Московская обл.)</t>
    </r>
    <r>
      <rPr>
        <sz val="9"/>
        <rFont val="Times New Roman"/>
        <family val="1"/>
      </rPr>
      <t>, М-Ашихмина Е.А. (ВК, Московская обл.)</t>
    </r>
  </si>
  <si>
    <t>ПРЕДВАРИТЕЛЬНЫЙ ПРИЗ. Юноши</t>
  </si>
  <si>
    <t>027808</t>
  </si>
  <si>
    <r>
      <t xml:space="preserve">КАРПОВА
</t>
    </r>
    <r>
      <rPr>
        <sz val="10"/>
        <rFont val="Times New Roman"/>
        <family val="1"/>
      </rPr>
      <t>Лаура, 2007</t>
    </r>
  </si>
  <si>
    <r>
      <t xml:space="preserve">ФЛИКА-14, </t>
    </r>
    <r>
      <rPr>
        <sz val="10"/>
        <rFont val="Times New Roman"/>
        <family val="1"/>
      </rPr>
      <t>коб., сер., полукр., неизв., Московская обл.</t>
    </r>
  </si>
  <si>
    <t>КСК "Форест",
Московская обл.</t>
  </si>
  <si>
    <r>
      <t xml:space="preserve">Судьи: Е-Мартьянова В.В. (ВК, Московская обл.), Леппенен Г.Э. (ВК, Москва) , </t>
    </r>
    <r>
      <rPr>
        <b/>
        <sz val="9"/>
        <rFont val="Times New Roman"/>
        <family val="1"/>
      </rPr>
      <t>С -Ашихмина Е.А. (ВК, Московская обл.)</t>
    </r>
  </si>
  <si>
    <t>КОМАНДНЫЙ ПРИЗ. Дети</t>
  </si>
  <si>
    <t>Общий зачет</t>
  </si>
  <si>
    <t xml:space="preserve">КОМАНДНЫЙ ПРИЗ. Дети </t>
  </si>
  <si>
    <r>
      <t xml:space="preserve">ЛЕНЬШИНА
</t>
    </r>
    <r>
      <rPr>
        <sz val="10"/>
        <rFont val="Times New Roman"/>
        <family val="1"/>
      </rPr>
      <t>Полина</t>
    </r>
  </si>
  <si>
    <r>
      <t xml:space="preserve">КРАСИЛЬНИКОВА
</t>
    </r>
    <r>
      <rPr>
        <sz val="10"/>
        <rFont val="Times New Roman"/>
        <family val="1"/>
      </rPr>
      <t>Варвара, 2008</t>
    </r>
  </si>
  <si>
    <r>
      <t xml:space="preserve">ХИДАЛЬГО-18, </t>
    </r>
    <r>
      <rPr>
        <sz val="10"/>
        <rFont val="Times New Roman"/>
        <family val="1"/>
      </rPr>
      <t>мер., вор., польск.тепл., Конкорд, Польша</t>
    </r>
  </si>
  <si>
    <t>027244</t>
  </si>
  <si>
    <t>Корнева Т.</t>
  </si>
  <si>
    <t>022092</t>
  </si>
  <si>
    <r>
      <t xml:space="preserve">АТЛАНТА-14, </t>
    </r>
    <r>
      <rPr>
        <sz val="10"/>
        <rFont val="Times New Roman"/>
        <family val="1"/>
      </rPr>
      <t>коб., вор., малопол., Нузар, Польша</t>
    </r>
  </si>
  <si>
    <t>Красильникова С.</t>
  </si>
  <si>
    <t>ПЕРЕЕЗДКА БОЛЬШОГО ПРИЗА</t>
  </si>
  <si>
    <t>ЛИЧНЫЙ ПРИЗ. Дети</t>
  </si>
  <si>
    <t>18 июня 2022 г</t>
  </si>
  <si>
    <r>
      <t xml:space="preserve">Судьи: Е-Мартьянова В.В. (ВК, Московская обл.), </t>
    </r>
    <r>
      <rPr>
        <b/>
        <sz val="9"/>
        <rFont val="Times New Roman"/>
        <family val="1"/>
      </rPr>
      <t>С -Помазанова О.П. (ВК, Московская обл.)</t>
    </r>
    <r>
      <rPr>
        <sz val="9"/>
        <rFont val="Times New Roman"/>
        <family val="1"/>
      </rPr>
      <t>, М-Леппенен Г.Э. (ВК, Москва)</t>
    </r>
  </si>
  <si>
    <r>
      <t xml:space="preserve">ПЕРЕЕЗДКА БОЛЬШОГО ПРИЗА </t>
    </r>
    <r>
      <rPr>
        <sz val="12"/>
        <rFont val="Times New Roman"/>
        <family val="1"/>
      </rPr>
      <t>группа"А"</t>
    </r>
  </si>
  <si>
    <r>
      <t xml:space="preserve">Судьи: Е-Мартьянова В.В. (ВК, Московская обл.), Помазанова О.П. (ВК, Московская обл.), </t>
    </r>
    <r>
      <rPr>
        <b/>
        <sz val="9"/>
        <rFont val="Times New Roman"/>
        <family val="1"/>
      </rPr>
      <t>С -Леппенен Г.Э. (ВК, Москва)</t>
    </r>
  </si>
  <si>
    <t>ПО ВЫБОРУ</t>
  </si>
  <si>
    <t>ЛП Д</t>
  </si>
  <si>
    <t>ПП Д В</t>
  </si>
  <si>
    <t>снята</t>
  </si>
  <si>
    <r>
      <t xml:space="preserve">КУПИДО-07, </t>
    </r>
    <r>
      <rPr>
        <sz val="10"/>
        <rFont val="Times New Roman"/>
        <family val="1"/>
      </rPr>
      <t>мер., гнед., голл., Лэсприт, Нидерланды</t>
    </r>
  </si>
  <si>
    <t>012161</t>
  </si>
  <si>
    <t>Ким В.</t>
  </si>
  <si>
    <t>007808</t>
  </si>
  <si>
    <r>
      <t>РАТИБОР-06,</t>
    </r>
    <r>
      <rPr>
        <sz val="10"/>
        <rFont val="Times New Roman"/>
        <family val="1"/>
      </rPr>
      <t xml:space="preserve"> мер., рыж., буд., Радиус, Донской к\з</t>
    </r>
  </si>
  <si>
    <t>007570</t>
  </si>
  <si>
    <t>Колчеданцева С.</t>
  </si>
  <si>
    <t>ЧВ,
Москва</t>
  </si>
  <si>
    <r>
      <rPr>
        <b/>
        <sz val="10"/>
        <rFont val="Times New Roman"/>
        <family val="1"/>
      </rPr>
      <t xml:space="preserve">ДЕГТЯРЕВА </t>
    </r>
    <r>
      <rPr>
        <sz val="10"/>
        <rFont val="Times New Roman"/>
        <family val="1"/>
      </rPr>
      <t xml:space="preserve">
Наталия</t>
    </r>
  </si>
  <si>
    <t>017581</t>
  </si>
  <si>
    <r>
      <t xml:space="preserve">САВЕНИ-11, </t>
    </r>
    <r>
      <rPr>
        <sz val="10"/>
        <rFont val="Times New Roman"/>
        <family val="1"/>
      </rPr>
      <t>мер., гнед., ганн., Споркен, Германия</t>
    </r>
  </si>
  <si>
    <t>019024</t>
  </si>
  <si>
    <t>021802</t>
  </si>
  <si>
    <r>
      <t xml:space="preserve">СЭР ДЕНСИНГ СТАР-14, </t>
    </r>
    <r>
      <rPr>
        <sz val="10"/>
        <rFont val="Times New Roman"/>
        <family val="1"/>
      </rPr>
      <t>жер., гнед., трак., Экскоуд, Самарская обл.</t>
    </r>
  </si>
  <si>
    <t>019652</t>
  </si>
  <si>
    <t>Чеглова В.</t>
  </si>
  <si>
    <t>КСК "Эквиторус",
Самарская обл.</t>
  </si>
  <si>
    <r>
      <t xml:space="preserve">Судьи: Е-Помазанова О.П. (ВК, Московская обл.), </t>
    </r>
    <r>
      <rPr>
        <b/>
        <sz val="9"/>
        <rFont val="Times New Roman"/>
        <family val="1"/>
      </rPr>
      <t>С -Леппенен Г.Э. (ВК, Москва)</t>
    </r>
    <r>
      <rPr>
        <sz val="9"/>
        <rFont val="Times New Roman"/>
        <family val="1"/>
      </rPr>
      <t>, М-Мартьянова В.В. (ВК, Московская обл.)</t>
    </r>
  </si>
  <si>
    <r>
      <t xml:space="preserve">БАТИНА
</t>
    </r>
    <r>
      <rPr>
        <sz val="10"/>
        <rFont val="Times New Roman"/>
        <family val="1"/>
      </rPr>
      <t>Василиса, 2008</t>
    </r>
  </si>
  <si>
    <r>
      <t xml:space="preserve">ЧЕГЛОВА
</t>
    </r>
    <r>
      <rPr>
        <sz val="10"/>
        <rFont val="Times New Roman"/>
        <family val="1"/>
      </rPr>
      <t>Яна, 2002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</si>
</sst>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[Red]\-#,##0&quot;р.&quot;"/>
    <numFmt numFmtId="167" formatCode="0.0"/>
    <numFmt numFmtId="168" formatCode="0.000"/>
    <numFmt numFmtId="169" formatCode="#,##0.0"/>
    <numFmt numFmtId="170" formatCode="000000"/>
    <numFmt numFmtId="171" formatCode="0000"/>
    <numFmt numFmtId="172" formatCode="0.000;[Red]0.000"/>
    <numFmt numFmtId="173" formatCode="_-* #,##0.00\ _р_._-;\-* #,##0.00\ _р_._-;_-* &quot;-&quot;??\ _р_._-;_-@_-"/>
    <numFmt numFmtId="174" formatCode="_-* #,##0.00_р_._-;\-* #,##0.00_р_._-;_-* &quot;-&quot;??_р_._-;_-@_-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1"/>
      <name val="Verdana"/>
      <family val="2"/>
    </font>
    <font>
      <i/>
      <sz val="11"/>
      <name val="Verdana"/>
      <family val="2"/>
    </font>
    <font>
      <sz val="11"/>
      <color indexed="23"/>
      <name val="Verdana"/>
      <family val="2"/>
    </font>
    <font>
      <sz val="11"/>
      <name val="Arial"/>
      <family val="2"/>
    </font>
    <font>
      <i/>
      <sz val="18"/>
      <name val="Monotype Corsiva"/>
      <family val="4"/>
    </font>
    <font>
      <sz val="18"/>
      <name val="Arial"/>
      <family val="2"/>
    </font>
    <font>
      <b/>
      <i/>
      <sz val="9"/>
      <name val="Times New Roman"/>
      <family val="1"/>
    </font>
    <font>
      <sz val="16"/>
      <name val="Arial"/>
      <family val="2"/>
    </font>
    <font>
      <u val="single"/>
      <sz val="10"/>
      <color indexed="12"/>
      <name val="Arial"/>
      <family val="2"/>
    </font>
    <font>
      <b/>
      <sz val="8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b/>
      <i/>
      <sz val="20"/>
      <name val="Times New Roman"/>
      <family val="1"/>
    </font>
    <font>
      <b/>
      <i/>
      <sz val="15"/>
      <name val="Times New Roman"/>
      <family val="1"/>
    </font>
    <font>
      <sz val="10"/>
      <color indexed="10"/>
      <name val="Times New Roman"/>
      <family val="1"/>
    </font>
    <font>
      <b/>
      <i/>
      <sz val="18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i/>
      <sz val="22"/>
      <name val="Times New Roman"/>
      <family val="1"/>
    </font>
    <font>
      <u val="single"/>
      <sz val="11"/>
      <color indexed="12"/>
      <name val="Calibri"/>
      <family val="2"/>
    </font>
    <font>
      <u val="single"/>
      <sz val="13.2"/>
      <color indexed="20"/>
      <name val="Calibri"/>
      <family val="2"/>
    </font>
    <font>
      <b/>
      <i/>
      <sz val="10"/>
      <color indexed="60"/>
      <name val="Times New Roman"/>
      <family val="1"/>
    </font>
    <font>
      <sz val="8"/>
      <color indexed="8"/>
      <name val="Times New Roman"/>
      <family val="1"/>
    </font>
    <font>
      <sz val="16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i/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Calibri"/>
      <family val="2"/>
    </font>
    <font>
      <b/>
      <i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C00000"/>
      <name val="Times New Roman"/>
      <family val="1"/>
    </font>
    <font>
      <sz val="8"/>
      <color theme="1"/>
      <name val="Times New Roman"/>
      <family val="1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i/>
      <sz val="16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2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0" borderId="0">
      <alignment/>
      <protection/>
    </xf>
    <xf numFmtId="0" fontId="70" fillId="16" borderId="0" applyNumberFormat="0" applyBorder="0" applyAlignment="0" applyProtection="0"/>
    <xf numFmtId="0" fontId="3" fillId="17" borderId="0" applyNumberFormat="0" applyBorder="0" applyAlignment="0" applyProtection="0"/>
    <xf numFmtId="0" fontId="70" fillId="18" borderId="0" applyNumberFormat="0" applyBorder="0" applyAlignment="0" applyProtection="0"/>
    <xf numFmtId="0" fontId="3" fillId="19" borderId="0" applyNumberFormat="0" applyBorder="0" applyAlignment="0" applyProtection="0"/>
    <xf numFmtId="0" fontId="70" fillId="20" borderId="0" applyNumberFormat="0" applyBorder="0" applyAlignment="0" applyProtection="0"/>
    <xf numFmtId="0" fontId="3" fillId="21" borderId="0" applyNumberFormat="0" applyBorder="0" applyAlignment="0" applyProtection="0"/>
    <xf numFmtId="0" fontId="70" fillId="22" borderId="0" applyNumberFormat="0" applyBorder="0" applyAlignment="0" applyProtection="0"/>
    <xf numFmtId="0" fontId="3" fillId="13" borderId="0" applyNumberFormat="0" applyBorder="0" applyAlignment="0" applyProtection="0"/>
    <xf numFmtId="0" fontId="70" fillId="23" borderId="0" applyNumberFormat="0" applyBorder="0" applyAlignment="0" applyProtection="0"/>
    <xf numFmtId="0" fontId="3" fillId="14" borderId="0" applyNumberFormat="0" applyBorder="0" applyAlignment="0" applyProtection="0"/>
    <xf numFmtId="0" fontId="70" fillId="24" borderId="0" applyNumberFormat="0" applyBorder="0" applyAlignment="0" applyProtection="0"/>
    <xf numFmtId="0" fontId="3" fillId="25" borderId="0" applyNumberFormat="0" applyBorder="0" applyAlignment="0" applyProtection="0"/>
    <xf numFmtId="0" fontId="71" fillId="26" borderId="1" applyNumberFormat="0" applyAlignment="0" applyProtection="0"/>
    <xf numFmtId="0" fontId="4" fillId="7" borderId="2" applyNumberFormat="0" applyAlignment="0" applyProtection="0"/>
    <xf numFmtId="0" fontId="72" fillId="27" borderId="3" applyNumberFormat="0" applyAlignment="0" applyProtection="0"/>
    <xf numFmtId="0" fontId="5" fillId="28" borderId="4" applyNumberFormat="0" applyAlignment="0" applyProtection="0"/>
    <xf numFmtId="0" fontId="73" fillId="27" borderId="1" applyNumberFormat="0" applyAlignment="0" applyProtection="0"/>
    <xf numFmtId="0" fontId="6" fillId="28" borderId="2" applyNumberFormat="0" applyAlignment="0" applyProtection="0"/>
    <xf numFmtId="0" fontId="7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" fillId="0" borderId="6" applyNumberFormat="0" applyFill="0" applyAlignment="0" applyProtection="0"/>
    <xf numFmtId="0" fontId="76" fillId="0" borderId="7" applyNumberFormat="0" applyFill="0" applyAlignment="0" applyProtection="0"/>
    <xf numFmtId="0" fontId="8" fillId="0" borderId="8" applyNumberFormat="0" applyFill="0" applyAlignment="0" applyProtection="0"/>
    <xf numFmtId="0" fontId="77" fillId="0" borderId="9" applyNumberFormat="0" applyFill="0" applyAlignment="0" applyProtection="0"/>
    <xf numFmtId="0" fontId="9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10" fillId="0" borderId="12" applyNumberFormat="0" applyFill="0" applyAlignment="0" applyProtection="0"/>
    <xf numFmtId="0" fontId="79" fillId="29" borderId="13" applyNumberFormat="0" applyAlignment="0" applyProtection="0"/>
    <xf numFmtId="0" fontId="11" fillId="30" borderId="14" applyNumberFormat="0" applyAlignment="0" applyProtection="0"/>
    <xf numFmtId="0" fontId="8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1" fillId="31" borderId="0" applyNumberFormat="0" applyBorder="0" applyAlignment="0" applyProtection="0"/>
    <xf numFmtId="0" fontId="13" fillId="3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82" fillId="0" borderId="0" applyNumberFormat="0" applyFill="0" applyBorder="0" applyAlignment="0" applyProtection="0"/>
    <xf numFmtId="0" fontId="83" fillId="33" borderId="0" applyNumberFormat="0" applyBorder="0" applyAlignment="0" applyProtection="0"/>
    <xf numFmtId="0" fontId="15" fillId="3" borderId="0" applyNumberFormat="0" applyBorder="0" applyAlignment="0" applyProtection="0"/>
    <xf numFmtId="0" fontId="8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4" borderId="15" applyNumberFormat="0" applyFont="0" applyAlignment="0" applyProtection="0"/>
    <xf numFmtId="0" fontId="2" fillId="35" borderId="16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0" fontId="85" fillId="0" borderId="17" applyNumberFormat="0" applyFill="0" applyAlignment="0" applyProtection="0"/>
    <xf numFmtId="0" fontId="17" fillId="0" borderId="18" applyNumberFormat="0" applyFill="0" applyAlignment="0" applyProtection="0"/>
    <xf numFmtId="0" fontId="8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87" fillId="36" borderId="0" applyNumberFormat="0" applyBorder="0" applyAlignment="0" applyProtection="0"/>
    <xf numFmtId="0" fontId="19" fillId="4" borderId="0" applyNumberFormat="0" applyBorder="0" applyAlignment="0" applyProtection="0"/>
  </cellStyleXfs>
  <cellXfs count="411">
    <xf numFmtId="0" fontId="0" fillId="0" borderId="0" xfId="0" applyFont="1" applyAlignment="1">
      <alignment/>
    </xf>
    <xf numFmtId="0" fontId="14" fillId="0" borderId="0" xfId="184">
      <alignment/>
      <protection/>
    </xf>
    <xf numFmtId="0" fontId="14" fillId="0" borderId="0" xfId="184" applyFont="1">
      <alignment/>
      <protection/>
    </xf>
    <xf numFmtId="0" fontId="20" fillId="0" borderId="0" xfId="184" applyFont="1" applyAlignment="1">
      <alignment vertical="center"/>
      <protection/>
    </xf>
    <xf numFmtId="0" fontId="28" fillId="0" borderId="0" xfId="184" applyFont="1" applyFill="1" applyBorder="1" applyAlignment="1">
      <alignment horizontal="center" vertical="center"/>
      <protection/>
    </xf>
    <xf numFmtId="0" fontId="21" fillId="0" borderId="0" xfId="184" applyFont="1" applyBorder="1" applyAlignment="1">
      <alignment horizontal="left" vertical="center" wrapText="1"/>
      <protection/>
    </xf>
    <xf numFmtId="0" fontId="25" fillId="0" borderId="0" xfId="184" applyFont="1" applyFill="1" applyBorder="1" applyAlignment="1">
      <alignment horizontal="center" vertical="center"/>
      <protection/>
    </xf>
    <xf numFmtId="168" fontId="25" fillId="0" borderId="0" xfId="184" applyNumberFormat="1" applyFont="1" applyFill="1" applyBorder="1" applyAlignment="1">
      <alignment horizontal="center" vertical="center"/>
      <protection/>
    </xf>
    <xf numFmtId="0" fontId="28" fillId="0" borderId="0" xfId="184" applyFont="1" applyBorder="1" applyAlignment="1">
      <alignment horizontal="center" vertical="center"/>
      <protection/>
    </xf>
    <xf numFmtId="0" fontId="27" fillId="0" borderId="0" xfId="184" applyFont="1" applyAlignment="1">
      <alignment vertical="center" wrapText="1"/>
      <protection/>
    </xf>
    <xf numFmtId="0" fontId="36" fillId="4" borderId="0" xfId="0" applyFont="1" applyFill="1" applyBorder="1" applyAlignment="1" applyProtection="1">
      <alignment horizontal="center" vertical="top"/>
      <protection/>
    </xf>
    <xf numFmtId="0" fontId="36" fillId="4" borderId="0" xfId="0" applyFont="1" applyFill="1" applyBorder="1" applyAlignment="1" applyProtection="1">
      <alignment vertical="top"/>
      <protection locked="0"/>
    </xf>
    <xf numFmtId="0" fontId="36" fillId="4" borderId="0" xfId="0" applyFont="1" applyFill="1" applyBorder="1" applyAlignment="1" applyProtection="1">
      <alignment horizontal="center" vertical="top"/>
      <protection locked="0"/>
    </xf>
    <xf numFmtId="1" fontId="36" fillId="4" borderId="0" xfId="0" applyNumberFormat="1" applyFont="1" applyFill="1" applyBorder="1" applyAlignment="1" applyProtection="1">
      <alignment horizontal="center" vertical="top"/>
      <protection locked="0"/>
    </xf>
    <xf numFmtId="168" fontId="36" fillId="4" borderId="0" xfId="0" applyNumberFormat="1" applyFont="1" applyFill="1" applyBorder="1" applyAlignment="1" applyProtection="1">
      <alignment horizontal="center" vertical="top"/>
      <protection/>
    </xf>
    <xf numFmtId="0" fontId="37" fillId="4" borderId="0" xfId="0" applyFont="1" applyFill="1" applyBorder="1" applyAlignment="1" applyProtection="1">
      <alignment horizontal="center" vertical="top" shrinkToFit="1"/>
      <protection locked="0"/>
    </xf>
    <xf numFmtId="0" fontId="36" fillId="4" borderId="0" xfId="0" applyFont="1" applyFill="1" applyBorder="1" applyAlignment="1" applyProtection="1">
      <alignment/>
      <protection locked="0"/>
    </xf>
    <xf numFmtId="0" fontId="36" fillId="4" borderId="0" xfId="0" applyFont="1" applyFill="1" applyAlignment="1" applyProtection="1">
      <alignment/>
      <protection locked="0"/>
    </xf>
    <xf numFmtId="0" fontId="38" fillId="4" borderId="0" xfId="0" applyFont="1" applyFill="1" applyAlignment="1" applyProtection="1">
      <alignment/>
      <protection locked="0"/>
    </xf>
    <xf numFmtId="0" fontId="23" fillId="0" borderId="19" xfId="216" applyFont="1" applyFill="1" applyBorder="1" applyAlignment="1" applyProtection="1">
      <alignment vertical="center" wrapText="1"/>
      <protection locked="0"/>
    </xf>
    <xf numFmtId="0" fontId="14" fillId="0" borderId="0" xfId="184" applyFill="1">
      <alignment/>
      <protection/>
    </xf>
    <xf numFmtId="0" fontId="14" fillId="0" borderId="0" xfId="185">
      <alignment/>
      <protection/>
    </xf>
    <xf numFmtId="0" fontId="20" fillId="0" borderId="0" xfId="185" applyFont="1" applyAlignment="1">
      <alignment vertical="center"/>
      <protection/>
    </xf>
    <xf numFmtId="0" fontId="23" fillId="37" borderId="19" xfId="216" applyFont="1" applyFill="1" applyBorder="1" applyAlignment="1" applyProtection="1">
      <alignment vertical="center" wrapText="1"/>
      <protection locked="0"/>
    </xf>
    <xf numFmtId="49" fontId="30" fillId="37" borderId="19" xfId="0" applyNumberFormat="1" applyFont="1" applyFill="1" applyBorder="1" applyAlignment="1">
      <alignment horizontal="center" vertical="center"/>
    </xf>
    <xf numFmtId="0" fontId="30" fillId="37" borderId="19" xfId="0" applyFont="1" applyFill="1" applyBorder="1" applyAlignment="1">
      <alignment horizontal="center" vertical="center"/>
    </xf>
    <xf numFmtId="0" fontId="30" fillId="37" borderId="19" xfId="216" applyFont="1" applyFill="1" applyBorder="1" applyAlignment="1" applyProtection="1">
      <alignment horizontal="center" vertical="center" wrapText="1"/>
      <protection locked="0"/>
    </xf>
    <xf numFmtId="49" fontId="30" fillId="37" borderId="19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/>
    </xf>
    <xf numFmtId="0" fontId="30" fillId="0" borderId="19" xfId="216" applyFont="1" applyFill="1" applyBorder="1" applyAlignment="1" applyProtection="1">
      <alignment horizontal="center" vertical="center" wrapText="1"/>
      <protection locked="0"/>
    </xf>
    <xf numFmtId="49" fontId="30" fillId="0" borderId="19" xfId="0" applyNumberFormat="1" applyFont="1" applyFill="1" applyBorder="1" applyAlignment="1">
      <alignment horizontal="center" vertical="center" wrapText="1"/>
    </xf>
    <xf numFmtId="0" fontId="23" fillId="0" borderId="19" xfId="138" applyFont="1" applyFill="1" applyBorder="1" applyAlignment="1" applyProtection="1">
      <alignment horizontal="left" vertical="center" wrapText="1"/>
      <protection locked="0"/>
    </xf>
    <xf numFmtId="49" fontId="30" fillId="0" borderId="19" xfId="216" applyNumberFormat="1" applyFont="1" applyFill="1" applyBorder="1" applyAlignment="1" applyProtection="1">
      <alignment horizontal="center" vertical="center" wrapText="1"/>
      <protection locked="0"/>
    </xf>
    <xf numFmtId="0" fontId="23" fillId="37" borderId="19" xfId="216" applyFont="1" applyFill="1" applyBorder="1" applyAlignment="1" applyProtection="1">
      <alignment horizontal="left" vertical="center" wrapText="1"/>
      <protection locked="0"/>
    </xf>
    <xf numFmtId="49" fontId="30" fillId="0" borderId="19" xfId="218" applyNumberFormat="1" applyFont="1" applyFill="1" applyBorder="1" applyAlignment="1">
      <alignment horizontal="center" vertical="center" wrapText="1"/>
      <protection/>
    </xf>
    <xf numFmtId="0" fontId="30" fillId="0" borderId="19" xfId="138" applyFont="1" applyFill="1" applyBorder="1" applyAlignment="1" applyProtection="1">
      <alignment horizontal="center" vertical="center" wrapText="1"/>
      <protection locked="0"/>
    </xf>
    <xf numFmtId="0" fontId="23" fillId="0" borderId="19" xfId="138" applyFont="1" applyFill="1" applyBorder="1" applyAlignment="1">
      <alignment horizontal="left" vertical="center" wrapText="1"/>
      <protection/>
    </xf>
    <xf numFmtId="0" fontId="30" fillId="0" borderId="19" xfId="182" applyFont="1" applyFill="1" applyBorder="1" applyAlignment="1">
      <alignment horizontal="center" vertical="center" wrapText="1"/>
      <protection/>
    </xf>
    <xf numFmtId="0" fontId="30" fillId="37" borderId="19" xfId="138" applyFont="1" applyFill="1" applyBorder="1" applyAlignment="1" applyProtection="1">
      <alignment horizontal="center" vertical="center" wrapText="1"/>
      <protection locked="0"/>
    </xf>
    <xf numFmtId="0" fontId="24" fillId="0" borderId="0" xfId="184" applyFont="1" applyAlignment="1">
      <alignment vertical="center"/>
      <protection/>
    </xf>
    <xf numFmtId="0" fontId="39" fillId="0" borderId="0" xfId="184" applyFont="1">
      <alignment/>
      <protection/>
    </xf>
    <xf numFmtId="0" fontId="14" fillId="0" borderId="0" xfId="185" applyAlignment="1">
      <alignment horizontal="left"/>
      <protection/>
    </xf>
    <xf numFmtId="0" fontId="41" fillId="0" borderId="0" xfId="185" applyFont="1" applyAlignment="1">
      <alignment horizontal="left"/>
      <protection/>
    </xf>
    <xf numFmtId="0" fontId="41" fillId="0" borderId="0" xfId="185" applyFont="1">
      <alignment/>
      <protection/>
    </xf>
    <xf numFmtId="0" fontId="26" fillId="0" borderId="0" xfId="185" applyFont="1" applyBorder="1" applyAlignment="1">
      <alignment/>
      <protection/>
    </xf>
    <xf numFmtId="0" fontId="26" fillId="0" borderId="0" xfId="185" applyFont="1" applyBorder="1" applyAlignment="1">
      <alignment vertical="center"/>
      <protection/>
    </xf>
    <xf numFmtId="0" fontId="26" fillId="0" borderId="20" xfId="185" applyFont="1" applyBorder="1" applyAlignment="1">
      <alignment horizontal="right"/>
      <protection/>
    </xf>
    <xf numFmtId="0" fontId="20" fillId="0" borderId="0" xfId="185" applyFont="1" applyAlignment="1">
      <alignment horizontal="left"/>
      <protection/>
    </xf>
    <xf numFmtId="0" fontId="20" fillId="0" borderId="0" xfId="185" applyFont="1">
      <alignment/>
      <protection/>
    </xf>
    <xf numFmtId="0" fontId="14" fillId="0" borderId="0" xfId="185" applyBorder="1" applyAlignment="1">
      <alignment horizontal="left"/>
      <protection/>
    </xf>
    <xf numFmtId="0" fontId="14" fillId="0" borderId="0" xfId="185" applyBorder="1">
      <alignment/>
      <protection/>
    </xf>
    <xf numFmtId="0" fontId="21" fillId="37" borderId="0" xfId="216" applyFont="1" applyFill="1" applyBorder="1" applyAlignment="1" applyProtection="1">
      <alignment horizontal="left" vertical="center" wrapText="1"/>
      <protection locked="0"/>
    </xf>
    <xf numFmtId="0" fontId="21" fillId="37" borderId="0" xfId="216" applyFont="1" applyFill="1" applyBorder="1" applyAlignment="1" applyProtection="1">
      <alignment vertical="center" wrapText="1"/>
      <protection locked="0"/>
    </xf>
    <xf numFmtId="0" fontId="23" fillId="0" borderId="19" xfId="216" applyFont="1" applyFill="1" applyBorder="1" applyAlignment="1" applyProtection="1">
      <alignment horizontal="center" vertical="center" wrapText="1"/>
      <protection locked="0"/>
    </xf>
    <xf numFmtId="0" fontId="88" fillId="0" borderId="0" xfId="216" applyFont="1" applyFill="1" applyBorder="1" applyAlignment="1" applyProtection="1">
      <alignment horizontal="left" vertical="center" wrapText="1"/>
      <protection locked="0"/>
    </xf>
    <xf numFmtId="0" fontId="23" fillId="0" borderId="0" xfId="138" applyFont="1" applyFill="1" applyBorder="1" applyAlignment="1" applyProtection="1">
      <alignment horizontal="left" vertical="center" wrapText="1"/>
      <protection locked="0"/>
    </xf>
    <xf numFmtId="49" fontId="30" fillId="0" borderId="0" xfId="218" applyNumberFormat="1" applyFont="1" applyFill="1" applyBorder="1" applyAlignment="1">
      <alignment horizontal="center" vertical="center" wrapText="1"/>
      <protection/>
    </xf>
    <xf numFmtId="0" fontId="30" fillId="0" borderId="0" xfId="138" applyFont="1" applyFill="1" applyBorder="1" applyAlignment="1" applyProtection="1">
      <alignment horizontal="center" vertical="center" wrapText="1"/>
      <protection locked="0"/>
    </xf>
    <xf numFmtId="0" fontId="23" fillId="0" borderId="0" xfId="138" applyFont="1" applyFill="1" applyBorder="1" applyAlignment="1">
      <alignment horizontal="left" vertical="center" wrapText="1"/>
      <protection/>
    </xf>
    <xf numFmtId="0" fontId="89" fillId="0" borderId="0" xfId="182" applyFont="1" applyFill="1" applyBorder="1" applyAlignment="1">
      <alignment horizontal="center" vertical="center" wrapText="1"/>
      <protection/>
    </xf>
    <xf numFmtId="0" fontId="22" fillId="0" borderId="0" xfId="138" applyFont="1" applyFill="1" applyBorder="1" applyAlignment="1" applyProtection="1">
      <alignment horizontal="center" vertical="center" wrapText="1"/>
      <protection locked="0"/>
    </xf>
    <xf numFmtId="0" fontId="21" fillId="0" borderId="0" xfId="216" applyFont="1" applyFill="1" applyBorder="1" applyAlignment="1" applyProtection="1">
      <alignment vertical="center" wrapText="1"/>
      <protection locked="0"/>
    </xf>
    <xf numFmtId="0" fontId="31" fillId="0" borderId="0" xfId="216" applyFont="1" applyFill="1" applyBorder="1" applyAlignment="1" applyProtection="1">
      <alignment horizontal="left" vertical="center" wrapText="1"/>
      <protection locked="0"/>
    </xf>
    <xf numFmtId="0" fontId="30" fillId="0" borderId="0" xfId="182" applyFont="1" applyFill="1" applyBorder="1" applyAlignment="1">
      <alignment horizontal="center" vertical="center" wrapText="1"/>
      <protection/>
    </xf>
    <xf numFmtId="0" fontId="39" fillId="0" borderId="0" xfId="185" applyFont="1" applyBorder="1" applyAlignment="1">
      <alignment horizontal="left"/>
      <protection/>
    </xf>
    <xf numFmtId="0" fontId="39" fillId="0" borderId="0" xfId="185" applyFont="1" applyBorder="1" applyAlignment="1">
      <alignment/>
      <protection/>
    </xf>
    <xf numFmtId="0" fontId="21" fillId="38" borderId="0" xfId="216" applyFont="1" applyFill="1" applyBorder="1" applyAlignment="1" applyProtection="1">
      <alignment vertical="center" wrapText="1"/>
      <protection locked="0"/>
    </xf>
    <xf numFmtId="166" fontId="20" fillId="0" borderId="0" xfId="219" applyNumberFormat="1" applyFont="1" applyBorder="1" applyAlignment="1">
      <alignment horizontal="center" vertical="center"/>
      <protection/>
    </xf>
    <xf numFmtId="0" fontId="21" fillId="0" borderId="0" xfId="219" applyFont="1" applyBorder="1" applyAlignment="1">
      <alignment vertical="center" wrapText="1"/>
      <protection/>
    </xf>
    <xf numFmtId="0" fontId="20" fillId="0" borderId="0" xfId="219" applyFont="1" applyBorder="1" applyAlignment="1">
      <alignment horizontal="center" vertical="center" wrapText="1"/>
      <protection/>
    </xf>
    <xf numFmtId="0" fontId="30" fillId="0" borderId="19" xfId="0" applyFont="1" applyFill="1" applyBorder="1" applyAlignment="1">
      <alignment horizontal="center" vertical="center" wrapText="1"/>
    </xf>
    <xf numFmtId="168" fontId="26" fillId="0" borderId="19" xfId="0" applyNumberFormat="1" applyFont="1" applyFill="1" applyBorder="1" applyAlignment="1">
      <alignment horizontal="center" vertical="center"/>
    </xf>
    <xf numFmtId="0" fontId="20" fillId="0" borderId="19" xfId="138" applyFont="1" applyFill="1" applyBorder="1" applyAlignment="1" applyProtection="1">
      <alignment horizontal="center" vertical="center" wrapText="1"/>
      <protection locked="0"/>
    </xf>
    <xf numFmtId="0" fontId="24" fillId="0" borderId="0" xfId="184" applyFont="1" applyBorder="1" applyAlignment="1">
      <alignment vertical="center" wrapText="1"/>
      <protection/>
    </xf>
    <xf numFmtId="0" fontId="14" fillId="0" borderId="0" xfId="184" applyFont="1" applyFill="1">
      <alignment/>
      <protection/>
    </xf>
    <xf numFmtId="0" fontId="34" fillId="0" borderId="20" xfId="185" applyFont="1" applyBorder="1" applyAlignment="1">
      <alignment/>
      <protection/>
    </xf>
    <xf numFmtId="0" fontId="34" fillId="0" borderId="0" xfId="185" applyFont="1" applyBorder="1" applyAlignment="1">
      <alignment/>
      <protection/>
    </xf>
    <xf numFmtId="0" fontId="35" fillId="0" borderId="0" xfId="185" applyFont="1" applyAlignment="1">
      <alignment/>
      <protection/>
    </xf>
    <xf numFmtId="0" fontId="34" fillId="0" borderId="0" xfId="185" applyFont="1" applyAlignment="1">
      <alignment/>
      <protection/>
    </xf>
    <xf numFmtId="0" fontId="34" fillId="0" borderId="20" xfId="185" applyFont="1" applyBorder="1" applyAlignment="1">
      <alignment horizontal="right"/>
      <protection/>
    </xf>
    <xf numFmtId="0" fontId="24" fillId="0" borderId="0" xfId="185" applyFont="1" applyAlignment="1">
      <alignment horizontal="left" vertical="center"/>
      <protection/>
    </xf>
    <xf numFmtId="0" fontId="39" fillId="0" borderId="0" xfId="185" applyFont="1">
      <alignment/>
      <protection/>
    </xf>
    <xf numFmtId="0" fontId="36" fillId="0" borderId="0" xfId="0" applyFont="1" applyFill="1" applyBorder="1" applyAlignment="1" applyProtection="1">
      <alignment horizontal="center" vertical="top"/>
      <protection/>
    </xf>
    <xf numFmtId="0" fontId="24" fillId="0" borderId="0" xfId="184" applyFont="1" applyFill="1" applyAlignment="1">
      <alignment vertical="center"/>
      <protection/>
    </xf>
    <xf numFmtId="0" fontId="20" fillId="0" borderId="0" xfId="184" applyFont="1" applyFill="1" applyAlignment="1">
      <alignment vertical="center"/>
      <protection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138" applyFont="1" applyFill="1" applyBorder="1" applyAlignment="1">
      <alignment horizontal="left" vertical="center" wrapText="1"/>
      <protection/>
    </xf>
    <xf numFmtId="0" fontId="42" fillId="0" borderId="19" xfId="184" applyFont="1" applyFill="1" applyBorder="1" applyAlignment="1">
      <alignment horizontal="center" vertical="center"/>
      <protection/>
    </xf>
    <xf numFmtId="167" fontId="30" fillId="0" borderId="19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167" fontId="45" fillId="0" borderId="19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4" borderId="0" xfId="0" applyFont="1" applyFill="1" applyBorder="1" applyAlignment="1" applyProtection="1">
      <alignment vertical="top"/>
      <protection locked="0"/>
    </xf>
    <xf numFmtId="0" fontId="24" fillId="4" borderId="0" xfId="0" applyFont="1" applyFill="1" applyBorder="1" applyAlignment="1" applyProtection="1">
      <alignment horizontal="center" vertical="top"/>
      <protection locked="0"/>
    </xf>
    <xf numFmtId="168" fontId="24" fillId="4" borderId="0" xfId="0" applyNumberFormat="1" applyFont="1" applyFill="1" applyBorder="1" applyAlignment="1" applyProtection="1">
      <alignment horizontal="center" vertical="top"/>
      <protection/>
    </xf>
    <xf numFmtId="0" fontId="46" fillId="4" borderId="0" xfId="0" applyFont="1" applyFill="1" applyBorder="1" applyAlignment="1" applyProtection="1">
      <alignment horizontal="center" vertical="top" shrinkToFit="1"/>
      <protection locked="0"/>
    </xf>
    <xf numFmtId="1" fontId="24" fillId="4" borderId="0" xfId="0" applyNumberFormat="1" applyFont="1" applyFill="1" applyBorder="1" applyAlignment="1" applyProtection="1">
      <alignment horizontal="center" vertical="top"/>
      <protection locked="0"/>
    </xf>
    <xf numFmtId="0" fontId="20" fillId="0" borderId="0" xfId="184" applyFont="1">
      <alignment/>
      <protection/>
    </xf>
    <xf numFmtId="1" fontId="20" fillId="39" borderId="19" xfId="213" applyNumberFormat="1" applyFont="1" applyFill="1" applyBorder="1" applyAlignment="1">
      <alignment horizontal="center" vertical="center" textRotation="90" wrapText="1"/>
      <protection/>
    </xf>
    <xf numFmtId="2" fontId="20" fillId="39" borderId="19" xfId="213" applyNumberFormat="1" applyFont="1" applyFill="1" applyBorder="1" applyAlignment="1">
      <alignment horizontal="center" vertical="center" wrapText="1"/>
      <protection/>
    </xf>
    <xf numFmtId="0" fontId="90" fillId="0" borderId="0" xfId="184" applyFont="1" applyBorder="1">
      <alignment/>
      <protection/>
    </xf>
    <xf numFmtId="0" fontId="91" fillId="0" borderId="0" xfId="184" applyFont="1">
      <alignment/>
      <protection/>
    </xf>
    <xf numFmtId="169" fontId="24" fillId="4" borderId="0" xfId="0" applyNumberFormat="1" applyFont="1" applyFill="1" applyBorder="1" applyAlignment="1" applyProtection="1">
      <alignment horizontal="center" vertical="top"/>
      <protection/>
    </xf>
    <xf numFmtId="1" fontId="25" fillId="0" borderId="19" xfId="215" applyNumberFormat="1" applyFont="1" applyFill="1" applyBorder="1" applyAlignment="1">
      <alignment horizontal="center" vertical="center"/>
      <protection/>
    </xf>
    <xf numFmtId="168" fontId="31" fillId="0" borderId="19" xfId="212" applyNumberFormat="1" applyFont="1" applyFill="1" applyBorder="1" applyAlignment="1">
      <alignment horizontal="center" vertical="center"/>
      <protection/>
    </xf>
    <xf numFmtId="0" fontId="24" fillId="4" borderId="0" xfId="0" applyFont="1" applyFill="1" applyBorder="1" applyAlignment="1" applyProtection="1">
      <alignment/>
      <protection locked="0"/>
    </xf>
    <xf numFmtId="167" fontId="22" fillId="0" borderId="19" xfId="215" applyNumberFormat="1" applyFont="1" applyFill="1" applyBorder="1" applyAlignment="1">
      <alignment horizontal="center" vertical="center"/>
      <protection/>
    </xf>
    <xf numFmtId="167" fontId="22" fillId="0" borderId="19" xfId="212" applyNumberFormat="1" applyFont="1" applyFill="1" applyBorder="1" applyAlignment="1">
      <alignment horizontal="center" vertical="center"/>
      <protection/>
    </xf>
    <xf numFmtId="168" fontId="31" fillId="0" borderId="19" xfId="0" applyNumberFormat="1" applyFont="1" applyBorder="1" applyAlignment="1">
      <alignment horizontal="center" vertical="center"/>
    </xf>
    <xf numFmtId="0" fontId="22" fillId="0" borderId="0" xfId="185" applyFont="1" applyAlignment="1">
      <alignment horizontal="center" vertical="center" wrapText="1"/>
      <protection/>
    </xf>
    <xf numFmtId="0" fontId="24" fillId="0" borderId="0" xfId="185" applyFont="1" applyAlignment="1">
      <alignment vertical="center"/>
      <protection/>
    </xf>
    <xf numFmtId="0" fontId="33" fillId="0" borderId="0" xfId="185" applyFont="1" applyAlignment="1">
      <alignment horizontal="centerContinuous" vertical="center"/>
      <protection/>
    </xf>
    <xf numFmtId="0" fontId="92" fillId="0" borderId="0" xfId="185" applyFont="1" applyAlignment="1">
      <alignment horizontal="centerContinuous" vertical="center"/>
      <protection/>
    </xf>
    <xf numFmtId="0" fontId="14" fillId="0" borderId="0" xfId="185" applyFont="1">
      <alignment/>
      <protection/>
    </xf>
    <xf numFmtId="0" fontId="28" fillId="0" borderId="0" xfId="185" applyFont="1" applyFill="1" applyAlignment="1">
      <alignment horizontal="center" vertical="center" wrapText="1"/>
      <protection/>
    </xf>
    <xf numFmtId="0" fontId="27" fillId="0" borderId="0" xfId="185" applyFont="1" applyAlignment="1">
      <alignment vertical="center" wrapText="1"/>
      <protection/>
    </xf>
    <xf numFmtId="0" fontId="43" fillId="0" borderId="0" xfId="185" applyFont="1" applyBorder="1">
      <alignment/>
      <protection/>
    </xf>
    <xf numFmtId="0" fontId="42" fillId="0" borderId="19" xfId="185" applyFont="1" applyFill="1" applyBorder="1" applyAlignment="1">
      <alignment horizontal="center" vertical="center"/>
      <protection/>
    </xf>
    <xf numFmtId="0" fontId="14" fillId="0" borderId="0" xfId="185" applyFill="1">
      <alignment/>
      <protection/>
    </xf>
    <xf numFmtId="0" fontId="91" fillId="0" borderId="0" xfId="185" applyFont="1" applyFill="1">
      <alignment/>
      <protection/>
    </xf>
    <xf numFmtId="0" fontId="28" fillId="0" borderId="0" xfId="185" applyFont="1" applyFill="1" applyBorder="1" applyAlignment="1">
      <alignment horizontal="center" vertical="center"/>
      <protection/>
    </xf>
    <xf numFmtId="0" fontId="21" fillId="0" borderId="0" xfId="185" applyFont="1" applyBorder="1" applyAlignment="1">
      <alignment horizontal="left" vertical="center" wrapText="1"/>
      <protection/>
    </xf>
    <xf numFmtId="0" fontId="25" fillId="0" borderId="0" xfId="185" applyFont="1" applyFill="1" applyBorder="1" applyAlignment="1">
      <alignment horizontal="center" vertical="center"/>
      <protection/>
    </xf>
    <xf numFmtId="168" fontId="25" fillId="0" borderId="0" xfId="185" applyNumberFormat="1" applyFont="1" applyFill="1" applyBorder="1" applyAlignment="1">
      <alignment horizontal="center" vertical="center"/>
      <protection/>
    </xf>
    <xf numFmtId="0" fontId="28" fillId="0" borderId="0" xfId="185" applyFont="1" applyBorder="1" applyAlignment="1">
      <alignment horizontal="center" vertical="center"/>
      <protection/>
    </xf>
    <xf numFmtId="1" fontId="25" fillId="0" borderId="0" xfId="185" applyNumberFormat="1" applyFont="1" applyFill="1" applyBorder="1" applyAlignment="1">
      <alignment horizontal="center" vertical="center"/>
      <protection/>
    </xf>
    <xf numFmtId="0" fontId="24" fillId="0" borderId="0" xfId="185" applyFont="1" applyFill="1" applyAlignment="1">
      <alignment vertical="center"/>
      <protection/>
    </xf>
    <xf numFmtId="0" fontId="24" fillId="0" borderId="0" xfId="185" applyFont="1" applyBorder="1" applyAlignment="1">
      <alignment vertical="center" wrapText="1"/>
      <protection/>
    </xf>
    <xf numFmtId="0" fontId="20" fillId="0" borderId="0" xfId="185" applyFont="1" applyFill="1" applyAlignment="1">
      <alignment vertical="center"/>
      <protection/>
    </xf>
    <xf numFmtId="0" fontId="47" fillId="0" borderId="0" xfId="185" applyFont="1" applyBorder="1">
      <alignment/>
      <protection/>
    </xf>
    <xf numFmtId="0" fontId="92" fillId="0" borderId="0" xfId="185" applyFont="1" applyFill="1" applyAlignment="1">
      <alignment horizontal="centerContinuous" vertical="center"/>
      <protection/>
    </xf>
    <xf numFmtId="2" fontId="24" fillId="39" borderId="19" xfId="214" applyNumberFormat="1" applyFont="1" applyFill="1" applyBorder="1" applyAlignment="1">
      <alignment horizontal="center" vertical="center" textRotation="90" wrapText="1"/>
      <protection/>
    </xf>
    <xf numFmtId="2" fontId="24" fillId="39" borderId="19" xfId="214" applyNumberFormat="1" applyFont="1" applyFill="1" applyBorder="1" applyAlignment="1">
      <alignment horizontal="center" vertical="center" wrapText="1"/>
      <protection/>
    </xf>
    <xf numFmtId="1" fontId="24" fillId="39" borderId="19" xfId="214" applyNumberFormat="1" applyFont="1" applyFill="1" applyBorder="1" applyAlignment="1">
      <alignment horizontal="center" vertical="center" textRotation="90" wrapText="1"/>
      <protection/>
    </xf>
    <xf numFmtId="0" fontId="20" fillId="0" borderId="0" xfId="185" applyFont="1" applyFill="1">
      <alignment/>
      <protection/>
    </xf>
    <xf numFmtId="0" fontId="24" fillId="0" borderId="0" xfId="185" applyFont="1">
      <alignment/>
      <protection/>
    </xf>
    <xf numFmtId="167" fontId="30" fillId="0" borderId="19" xfId="0" applyNumberFormat="1" applyFont="1" applyFill="1" applyBorder="1" applyAlignment="1">
      <alignment horizontal="center" vertical="center"/>
    </xf>
    <xf numFmtId="0" fontId="26" fillId="0" borderId="0" xfId="217" applyFont="1" applyFill="1" applyAlignment="1" applyProtection="1">
      <alignment horizontal="right" vertical="center"/>
      <protection locked="0"/>
    </xf>
    <xf numFmtId="0" fontId="21" fillId="0" borderId="19" xfId="0" applyFont="1" applyFill="1" applyBorder="1" applyAlignment="1">
      <alignment vertical="center" wrapText="1"/>
    </xf>
    <xf numFmtId="0" fontId="21" fillId="0" borderId="19" xfId="138" applyFont="1" applyFill="1" applyBorder="1" applyAlignment="1" applyProtection="1">
      <alignment vertical="center" wrapText="1"/>
      <protection locked="0"/>
    </xf>
    <xf numFmtId="49" fontId="30" fillId="0" borderId="19" xfId="0" applyNumberFormat="1" applyFont="1" applyFill="1" applyBorder="1" applyAlignment="1">
      <alignment horizontal="center" vertical="center"/>
    </xf>
    <xf numFmtId="0" fontId="20" fillId="0" borderId="21" xfId="193" applyFont="1" applyFill="1" applyBorder="1" applyAlignment="1">
      <alignment horizontal="center" vertical="center" wrapText="1"/>
      <protection/>
    </xf>
    <xf numFmtId="49" fontId="30" fillId="0" borderId="19" xfId="195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/>
    </xf>
    <xf numFmtId="0" fontId="26" fillId="0" borderId="20" xfId="185" applyFont="1" applyBorder="1" applyAlignment="1">
      <alignment/>
      <protection/>
    </xf>
    <xf numFmtId="0" fontId="14" fillId="0" borderId="0" xfId="185" applyFont="1" applyAlignment="1">
      <alignment/>
      <protection/>
    </xf>
    <xf numFmtId="0" fontId="26" fillId="0" borderId="0" xfId="185" applyFont="1" applyAlignment="1">
      <alignment/>
      <protection/>
    </xf>
    <xf numFmtId="0" fontId="20" fillId="0" borderId="0" xfId="185" applyFont="1" applyAlignment="1">
      <alignment/>
      <protection/>
    </xf>
    <xf numFmtId="0" fontId="30" fillId="0" borderId="19" xfId="195" applyFont="1" applyFill="1" applyBorder="1" applyAlignment="1">
      <alignment horizontal="center" vertical="center" wrapText="1"/>
      <protection/>
    </xf>
    <xf numFmtId="0" fontId="20" fillId="0" borderId="19" xfId="193" applyFont="1" applyFill="1" applyBorder="1" applyAlignment="1">
      <alignment horizontal="center" vertical="center" wrapText="1"/>
      <protection/>
    </xf>
    <xf numFmtId="0" fontId="30" fillId="0" borderId="19" xfId="185" applyFont="1" applyFill="1" applyBorder="1" applyAlignment="1">
      <alignment horizontal="center" vertical="center"/>
      <protection/>
    </xf>
    <xf numFmtId="0" fontId="42" fillId="0" borderId="0" xfId="185" applyFont="1" applyFill="1" applyBorder="1" applyAlignment="1">
      <alignment horizontal="center" vertical="center"/>
      <protection/>
    </xf>
    <xf numFmtId="0" fontId="20" fillId="0" borderId="0" xfId="138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>
      <alignment horizontal="center" vertical="center" wrapText="1"/>
    </xf>
    <xf numFmtId="0" fontId="20" fillId="0" borderId="0" xfId="193" applyFont="1" applyFill="1" applyBorder="1" applyAlignment="1">
      <alignment horizontal="center" vertical="center" wrapText="1"/>
      <protection/>
    </xf>
    <xf numFmtId="167" fontId="45" fillId="0" borderId="0" xfId="0" applyNumberFormat="1" applyFont="1" applyBorder="1" applyAlignment="1">
      <alignment horizontal="center" vertical="center"/>
    </xf>
    <xf numFmtId="0" fontId="21" fillId="0" borderId="19" xfId="195" applyFont="1" applyFill="1" applyBorder="1" applyAlignment="1">
      <alignment horizontal="left" vertical="center" wrapText="1"/>
      <protection/>
    </xf>
    <xf numFmtId="0" fontId="20" fillId="0" borderId="19" xfId="138" applyFont="1" applyFill="1" applyBorder="1" applyAlignment="1" applyProtection="1">
      <alignment vertical="center" wrapText="1"/>
      <protection locked="0"/>
    </xf>
    <xf numFmtId="169" fontId="36" fillId="4" borderId="0" xfId="0" applyNumberFormat="1" applyFont="1" applyFill="1" applyBorder="1" applyAlignment="1" applyProtection="1">
      <alignment horizontal="center" vertical="top"/>
      <protection/>
    </xf>
    <xf numFmtId="0" fontId="48" fillId="0" borderId="0" xfId="185" applyFont="1" applyAlignment="1">
      <alignment horizontal="center" vertical="center" wrapText="1"/>
      <protection/>
    </xf>
    <xf numFmtId="0" fontId="25" fillId="0" borderId="0" xfId="185" applyFont="1" applyAlignment="1">
      <alignment horizontal="center" vertical="center" wrapText="1"/>
      <protection/>
    </xf>
    <xf numFmtId="0" fontId="49" fillId="0" borderId="0" xfId="185" applyFont="1" applyAlignment="1">
      <alignment horizontal="center" vertical="center" wrapText="1"/>
      <protection/>
    </xf>
    <xf numFmtId="49" fontId="34" fillId="0" borderId="20" xfId="189" applyNumberFormat="1" applyFont="1" applyFill="1" applyBorder="1" applyAlignment="1">
      <alignment horizontal="left"/>
      <protection/>
    </xf>
    <xf numFmtId="167" fontId="22" fillId="0" borderId="19" xfId="0" applyNumberFormat="1" applyFont="1" applyBorder="1" applyAlignment="1">
      <alignment horizontal="center" vertical="center"/>
    </xf>
    <xf numFmtId="167" fontId="22" fillId="0" borderId="19" xfId="0" applyNumberFormat="1" applyFont="1" applyFill="1" applyBorder="1" applyAlignment="1">
      <alignment horizontal="center" vertical="center"/>
    </xf>
    <xf numFmtId="0" fontId="93" fillId="0" borderId="19" xfId="0" applyFont="1" applyBorder="1" applyAlignment="1">
      <alignment horizontal="center" vertical="center"/>
    </xf>
    <xf numFmtId="168" fontId="42" fillId="0" borderId="19" xfId="0" applyNumberFormat="1" applyFont="1" applyBorder="1" applyAlignment="1">
      <alignment horizontal="center" vertical="center"/>
    </xf>
    <xf numFmtId="0" fontId="21" fillId="0" borderId="0" xfId="138" applyFont="1" applyFill="1" applyBorder="1" applyAlignment="1" applyProtection="1">
      <alignment horizontal="left" vertical="center" wrapText="1"/>
      <protection locked="0"/>
    </xf>
    <xf numFmtId="0" fontId="21" fillId="0" borderId="0" xfId="138" applyFont="1" applyFill="1" applyBorder="1" applyAlignment="1">
      <alignment horizontal="left" vertical="center" wrapText="1"/>
      <protection/>
    </xf>
    <xf numFmtId="167" fontId="22" fillId="0" borderId="0" xfId="0" applyNumberFormat="1" applyFont="1" applyBorder="1" applyAlignment="1">
      <alignment horizontal="center" vertical="center"/>
    </xf>
    <xf numFmtId="167" fontId="22" fillId="0" borderId="0" xfId="0" applyNumberFormat="1" applyFont="1" applyFill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168" fontId="42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33" fillId="0" borderId="0" xfId="185" applyFont="1" applyFill="1" applyBorder="1" applyAlignment="1">
      <alignment horizontal="centerContinuous" vertical="center"/>
      <protection/>
    </xf>
    <xf numFmtId="0" fontId="33" fillId="0" borderId="0" xfId="185" applyFont="1" applyBorder="1" applyAlignment="1">
      <alignment horizontal="centerContinuous" vertical="center"/>
      <protection/>
    </xf>
    <xf numFmtId="0" fontId="92" fillId="0" borderId="0" xfId="185" applyFont="1" applyBorder="1" applyAlignment="1">
      <alignment horizontal="centerContinuous" vertical="center"/>
      <protection/>
    </xf>
    <xf numFmtId="0" fontId="20" fillId="0" borderId="21" xfId="138" applyFont="1" applyFill="1" applyBorder="1" applyAlignment="1" applyProtection="1">
      <alignment horizontal="center" vertical="center" wrapText="1"/>
      <protection locked="0"/>
    </xf>
    <xf numFmtId="49" fontId="30" fillId="0" borderId="19" xfId="143" applyNumberFormat="1" applyFont="1" applyFill="1" applyBorder="1" applyAlignment="1">
      <alignment horizontal="center" vertical="center" wrapText="1"/>
      <protection/>
    </xf>
    <xf numFmtId="0" fontId="91" fillId="0" borderId="0" xfId="185" applyFont="1">
      <alignment/>
      <protection/>
    </xf>
    <xf numFmtId="0" fontId="94" fillId="0" borderId="0" xfId="185" applyFont="1" applyAlignment="1">
      <alignment horizontal="center" vertical="center" wrapText="1"/>
      <protection/>
    </xf>
    <xf numFmtId="49" fontId="30" fillId="0" borderId="19" xfId="182" applyNumberFormat="1" applyFont="1" applyFill="1" applyBorder="1" applyAlignment="1">
      <alignment horizontal="center" vertical="center" wrapText="1"/>
      <protection/>
    </xf>
    <xf numFmtId="49" fontId="30" fillId="0" borderId="19" xfId="193" applyNumberFormat="1" applyFont="1" applyFill="1" applyBorder="1" applyAlignment="1">
      <alignment horizontal="center" vertical="center" wrapText="1"/>
      <protection/>
    </xf>
    <xf numFmtId="0" fontId="21" fillId="0" borderId="19" xfId="216" applyFont="1" applyFill="1" applyBorder="1" applyAlignment="1" applyProtection="1">
      <alignment vertical="center" wrapText="1"/>
      <protection locked="0"/>
    </xf>
    <xf numFmtId="0" fontId="21" fillId="0" borderId="19" xfId="220" applyFont="1" applyFill="1" applyBorder="1" applyAlignment="1">
      <alignment horizontal="left" vertical="center" wrapText="1"/>
      <protection/>
    </xf>
    <xf numFmtId="49" fontId="30" fillId="0" borderId="19" xfId="138" applyNumberFormat="1" applyFont="1" applyFill="1" applyBorder="1" applyAlignment="1">
      <alignment horizontal="center" vertical="center" wrapText="1"/>
      <protection/>
    </xf>
    <xf numFmtId="0" fontId="21" fillId="0" borderId="19" xfId="211" applyFont="1" applyFill="1" applyBorder="1" applyAlignment="1">
      <alignment horizontal="left" vertical="center" wrapText="1"/>
      <protection/>
    </xf>
    <xf numFmtId="0" fontId="22" fillId="0" borderId="0" xfId="185" applyFont="1" applyAlignment="1">
      <alignment/>
      <protection/>
    </xf>
    <xf numFmtId="0" fontId="95" fillId="0" borderId="0" xfId="185" applyFont="1" applyAlignment="1">
      <alignment vertical="center" wrapText="1"/>
      <protection/>
    </xf>
    <xf numFmtId="0" fontId="96" fillId="0" borderId="0" xfId="185" applyFont="1">
      <alignment/>
      <protection/>
    </xf>
    <xf numFmtId="0" fontId="97" fillId="0" borderId="0" xfId="185" applyFont="1" applyAlignment="1">
      <alignment horizontal="center" vertical="center" wrapText="1"/>
      <protection/>
    </xf>
    <xf numFmtId="0" fontId="98" fillId="0" borderId="0" xfId="184" applyFont="1" applyFill="1" applyAlignment="1">
      <alignment horizontal="center" vertical="center" wrapText="1"/>
      <protection/>
    </xf>
    <xf numFmtId="0" fontId="99" fillId="0" borderId="0" xfId="184" applyFont="1" applyAlignment="1">
      <alignment vertical="center" wrapText="1"/>
      <protection/>
    </xf>
    <xf numFmtId="0" fontId="91" fillId="0" borderId="0" xfId="184" applyFont="1" applyBorder="1">
      <alignment/>
      <protection/>
    </xf>
    <xf numFmtId="49" fontId="34" fillId="0" borderId="0" xfId="189" applyNumberFormat="1" applyFont="1" applyFill="1" applyBorder="1" applyAlignment="1">
      <alignment horizontal="left" vertical="center"/>
      <protection/>
    </xf>
    <xf numFmtId="0" fontId="26" fillId="0" borderId="20" xfId="140" applyFont="1" applyBorder="1" applyAlignment="1">
      <alignment/>
      <protection/>
    </xf>
    <xf numFmtId="0" fontId="26" fillId="0" borderId="0" xfId="140" applyFont="1" applyAlignment="1">
      <alignment/>
      <protection/>
    </xf>
    <xf numFmtId="0" fontId="26" fillId="0" borderId="0" xfId="140" applyFont="1" applyAlignment="1">
      <alignment wrapText="1"/>
      <protection/>
    </xf>
    <xf numFmtId="0" fontId="31" fillId="39" borderId="19" xfId="140" applyFont="1" applyFill="1" applyBorder="1" applyAlignment="1">
      <alignment horizontal="center" vertical="center" wrapText="1"/>
      <protection/>
    </xf>
    <xf numFmtId="0" fontId="31" fillId="39" borderId="22" xfId="140" applyFont="1" applyFill="1" applyBorder="1" applyAlignment="1">
      <alignment horizontal="center" vertical="center" wrapText="1"/>
      <protection/>
    </xf>
    <xf numFmtId="0" fontId="28" fillId="0" borderId="19" xfId="140" applyFont="1" applyFill="1" applyBorder="1" applyAlignment="1">
      <alignment horizontal="center" vertical="center"/>
      <protection/>
    </xf>
    <xf numFmtId="168" fontId="22" fillId="0" borderId="22" xfId="0" applyNumberFormat="1" applyFont="1" applyBorder="1" applyAlignment="1">
      <alignment horizontal="center" vertical="center"/>
    </xf>
    <xf numFmtId="168" fontId="22" fillId="0" borderId="19" xfId="140" applyNumberFormat="1" applyFont="1" applyBorder="1" applyAlignment="1">
      <alignment horizontal="center" vertical="center"/>
      <protection/>
    </xf>
    <xf numFmtId="172" fontId="28" fillId="0" borderId="19" xfId="140" applyNumberFormat="1" applyFont="1" applyFill="1" applyBorder="1" applyAlignment="1">
      <alignment horizontal="center" vertical="center" wrapText="1"/>
      <protection/>
    </xf>
    <xf numFmtId="0" fontId="68" fillId="0" borderId="0" xfId="0" applyFont="1" applyAlignment="1">
      <alignment/>
    </xf>
    <xf numFmtId="168" fontId="22" fillId="0" borderId="19" xfId="0" applyNumberFormat="1" applyFont="1" applyBorder="1" applyAlignment="1">
      <alignment horizontal="center" vertical="center"/>
    </xf>
    <xf numFmtId="0" fontId="30" fillId="0" borderId="19" xfId="193" applyFont="1" applyFill="1" applyBorder="1" applyAlignment="1">
      <alignment horizontal="center" vertical="center" wrapText="1"/>
      <protection/>
    </xf>
    <xf numFmtId="0" fontId="20" fillId="0" borderId="19" xfId="185" applyFont="1" applyFill="1" applyBorder="1" applyAlignment="1">
      <alignment horizontal="center" vertical="center" wrapText="1"/>
      <protection/>
    </xf>
    <xf numFmtId="0" fontId="28" fillId="0" borderId="0" xfId="140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168" fontId="20" fillId="0" borderId="0" xfId="140" applyNumberFormat="1" applyFont="1" applyBorder="1" applyAlignment="1">
      <alignment horizontal="center" vertical="center"/>
      <protection/>
    </xf>
    <xf numFmtId="168" fontId="20" fillId="0" borderId="0" xfId="140" applyNumberFormat="1" applyFont="1" applyFill="1" applyBorder="1" applyAlignment="1">
      <alignment horizontal="center" vertical="center"/>
      <protection/>
    </xf>
    <xf numFmtId="172" fontId="28" fillId="0" borderId="0" xfId="140" applyNumberFormat="1" applyFont="1" applyFill="1" applyBorder="1" applyAlignment="1">
      <alignment horizontal="center" vertical="center" wrapText="1"/>
      <protection/>
    </xf>
    <xf numFmtId="0" fontId="20" fillId="0" borderId="0" xfId="140" applyFont="1" applyAlignment="1">
      <alignment vertical="center"/>
      <protection/>
    </xf>
    <xf numFmtId="0" fontId="53" fillId="0" borderId="0" xfId="140" applyFont="1" applyAlignment="1">
      <alignment horizontal="center" vertical="center"/>
      <protection/>
    </xf>
    <xf numFmtId="0" fontId="50" fillId="0" borderId="0" xfId="140" applyFont="1" applyAlignment="1">
      <alignment vertical="center"/>
      <protection/>
    </xf>
    <xf numFmtId="168" fontId="20" fillId="0" borderId="19" xfId="0" applyNumberFormat="1" applyFont="1" applyBorder="1" applyAlignment="1">
      <alignment horizontal="center" vertical="center"/>
    </xf>
    <xf numFmtId="0" fontId="21" fillId="0" borderId="0" xfId="138" applyFont="1" applyFill="1" applyBorder="1" applyAlignment="1" applyProtection="1">
      <alignment vertical="center" wrapText="1"/>
      <protection locked="0"/>
    </xf>
    <xf numFmtId="49" fontId="30" fillId="0" borderId="0" xfId="216" applyNumberFormat="1" applyFont="1" applyFill="1" applyBorder="1" applyAlignment="1" applyProtection="1">
      <alignment horizontal="center" vertical="center" wrapText="1"/>
      <protection locked="0"/>
    </xf>
    <xf numFmtId="167" fontId="30" fillId="0" borderId="0" xfId="0" applyNumberFormat="1" applyFont="1" applyBorder="1" applyAlignment="1">
      <alignment horizontal="center" vertical="center"/>
    </xf>
    <xf numFmtId="168" fontId="26" fillId="0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8" fontId="31" fillId="0" borderId="0" xfId="0" applyNumberFormat="1" applyFont="1" applyBorder="1" applyAlignment="1">
      <alignment horizontal="center" vertical="center"/>
    </xf>
    <xf numFmtId="2" fontId="24" fillId="39" borderId="23" xfId="214" applyNumberFormat="1" applyFont="1" applyFill="1" applyBorder="1" applyAlignment="1">
      <alignment horizontal="center" vertical="center" textRotation="90" wrapText="1"/>
      <protection/>
    </xf>
    <xf numFmtId="2" fontId="24" fillId="39" borderId="23" xfId="214" applyNumberFormat="1" applyFont="1" applyFill="1" applyBorder="1" applyAlignment="1">
      <alignment horizontal="center" vertical="center" wrapText="1"/>
      <protection/>
    </xf>
    <xf numFmtId="1" fontId="24" fillId="39" borderId="23" xfId="214" applyNumberFormat="1" applyFont="1" applyFill="1" applyBorder="1" applyAlignment="1">
      <alignment horizontal="center" vertical="center" textRotation="90" wrapText="1"/>
      <protection/>
    </xf>
    <xf numFmtId="0" fontId="42" fillId="0" borderId="22" xfId="185" applyFont="1" applyFill="1" applyBorder="1" applyAlignment="1">
      <alignment horizontal="center" vertical="center"/>
      <protection/>
    </xf>
    <xf numFmtId="0" fontId="21" fillId="0" borderId="22" xfId="138" applyFont="1" applyFill="1" applyBorder="1" applyAlignment="1" applyProtection="1">
      <alignment vertical="center" wrapText="1"/>
      <protection locked="0"/>
    </xf>
    <xf numFmtId="49" fontId="30" fillId="0" borderId="22" xfId="218" applyNumberFormat="1" applyFont="1" applyFill="1" applyBorder="1" applyAlignment="1">
      <alignment horizontal="center" vertical="center" wrapText="1"/>
      <protection/>
    </xf>
    <xf numFmtId="0" fontId="20" fillId="0" borderId="22" xfId="138" applyFont="1" applyFill="1" applyBorder="1" applyAlignment="1" applyProtection="1">
      <alignment horizontal="center" vertical="center" wrapText="1"/>
      <protection locked="0"/>
    </xf>
    <xf numFmtId="0" fontId="21" fillId="0" borderId="22" xfId="138" applyFont="1" applyFill="1" applyBorder="1" applyAlignment="1">
      <alignment horizontal="left" vertical="center" wrapText="1"/>
      <protection/>
    </xf>
    <xf numFmtId="49" fontId="30" fillId="0" borderId="22" xfId="216" applyNumberFormat="1" applyFont="1" applyFill="1" applyBorder="1" applyAlignment="1" applyProtection="1">
      <alignment horizontal="center" vertical="center" wrapText="1"/>
      <protection locked="0"/>
    </xf>
    <xf numFmtId="0" fontId="30" fillId="0" borderId="22" xfId="182" applyFont="1" applyFill="1" applyBorder="1" applyAlignment="1">
      <alignment horizontal="center" vertical="center" wrapText="1"/>
      <protection/>
    </xf>
    <xf numFmtId="0" fontId="20" fillId="0" borderId="24" xfId="138" applyFont="1" applyFill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>
      <alignment horizontal="center" vertical="center"/>
    </xf>
    <xf numFmtId="168" fontId="26" fillId="0" borderId="22" xfId="0" applyNumberFormat="1" applyFont="1" applyFill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167" fontId="45" fillId="0" borderId="22" xfId="0" applyNumberFormat="1" applyFont="1" applyBorder="1" applyAlignment="1">
      <alignment horizontal="center" vertical="center"/>
    </xf>
    <xf numFmtId="168" fontId="31" fillId="0" borderId="22" xfId="0" applyNumberFormat="1" applyFont="1" applyBorder="1" applyAlignment="1">
      <alignment horizontal="center" vertical="center"/>
    </xf>
    <xf numFmtId="49" fontId="30" fillId="0" borderId="0" xfId="182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horizontal="left" vertical="center" wrapText="1"/>
    </xf>
    <xf numFmtId="49" fontId="30" fillId="0" borderId="0" xfId="193" applyNumberFormat="1" applyFont="1" applyFill="1" applyBorder="1" applyAlignment="1">
      <alignment horizontal="center" vertical="center" wrapText="1"/>
      <protection/>
    </xf>
    <xf numFmtId="168" fontId="20" fillId="0" borderId="0" xfId="0" applyNumberFormat="1" applyFont="1" applyBorder="1" applyAlignment="1">
      <alignment horizontal="center" vertical="center"/>
    </xf>
    <xf numFmtId="168" fontId="22" fillId="0" borderId="0" xfId="0" applyNumberFormat="1" applyFont="1" applyBorder="1" applyAlignment="1">
      <alignment horizontal="center" vertical="center"/>
    </xf>
    <xf numFmtId="168" fontId="22" fillId="0" borderId="0" xfId="140" applyNumberFormat="1" applyFont="1" applyBorder="1" applyAlignment="1">
      <alignment horizontal="center" vertical="center"/>
      <protection/>
    </xf>
    <xf numFmtId="0" fontId="68" fillId="0" borderId="0" xfId="0" applyFont="1" applyBorder="1" applyAlignment="1">
      <alignment/>
    </xf>
    <xf numFmtId="0" fontId="20" fillId="0" borderId="21" xfId="185" applyFont="1" applyFill="1" applyBorder="1" applyAlignment="1">
      <alignment horizontal="center" vertical="center" wrapText="1"/>
      <protection/>
    </xf>
    <xf numFmtId="0" fontId="20" fillId="0" borderId="19" xfId="218" applyFont="1" applyFill="1" applyBorder="1" applyAlignment="1" applyProtection="1">
      <alignment vertical="center" wrapText="1"/>
      <protection locked="0"/>
    </xf>
    <xf numFmtId="49" fontId="30" fillId="0" borderId="19" xfId="138" applyNumberFormat="1" applyFont="1" applyFill="1" applyBorder="1" applyAlignment="1" applyProtection="1">
      <alignment horizontal="center" vertical="center" wrapText="1"/>
      <protection locked="0"/>
    </xf>
    <xf numFmtId="168" fontId="31" fillId="0" borderId="19" xfId="0" applyNumberFormat="1" applyFont="1" applyFill="1" applyBorder="1" applyAlignment="1">
      <alignment horizontal="center" vertical="center"/>
    </xf>
    <xf numFmtId="1" fontId="20" fillId="39" borderId="23" xfId="213" applyNumberFormat="1" applyFont="1" applyFill="1" applyBorder="1" applyAlignment="1">
      <alignment horizontal="center" vertical="center" textRotation="90" wrapText="1"/>
      <protection/>
    </xf>
    <xf numFmtId="2" fontId="20" fillId="39" borderId="23" xfId="213" applyNumberFormat="1" applyFont="1" applyFill="1" applyBorder="1" applyAlignment="1">
      <alignment horizontal="center" vertical="center" wrapText="1"/>
      <protection/>
    </xf>
    <xf numFmtId="0" fontId="42" fillId="0" borderId="22" xfId="184" applyFont="1" applyFill="1" applyBorder="1" applyAlignment="1">
      <alignment horizontal="center" vertical="center"/>
      <protection/>
    </xf>
    <xf numFmtId="0" fontId="21" fillId="0" borderId="22" xfId="211" applyFont="1" applyFill="1" applyBorder="1" applyAlignment="1">
      <alignment horizontal="left" vertical="center" wrapText="1"/>
      <protection/>
    </xf>
    <xf numFmtId="49" fontId="30" fillId="0" borderId="22" xfId="0" applyNumberFormat="1" applyFont="1" applyFill="1" applyBorder="1" applyAlignment="1">
      <alignment horizontal="center" vertical="center"/>
    </xf>
    <xf numFmtId="167" fontId="30" fillId="0" borderId="22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167" fontId="22" fillId="0" borderId="22" xfId="212" applyNumberFormat="1" applyFont="1" applyFill="1" applyBorder="1" applyAlignment="1">
      <alignment horizontal="center" vertical="center"/>
      <protection/>
    </xf>
    <xf numFmtId="167" fontId="22" fillId="0" borderId="22" xfId="215" applyNumberFormat="1" applyFont="1" applyFill="1" applyBorder="1" applyAlignment="1">
      <alignment horizontal="center" vertical="center"/>
      <protection/>
    </xf>
    <xf numFmtId="1" fontId="25" fillId="0" borderId="22" xfId="215" applyNumberFormat="1" applyFont="1" applyFill="1" applyBorder="1" applyAlignment="1">
      <alignment horizontal="center" vertical="center"/>
      <protection/>
    </xf>
    <xf numFmtId="168" fontId="31" fillId="0" borderId="22" xfId="212" applyNumberFormat="1" applyFont="1" applyFill="1" applyBorder="1" applyAlignment="1">
      <alignment horizontal="center" vertical="center"/>
      <protection/>
    </xf>
    <xf numFmtId="0" fontId="42" fillId="0" borderId="0" xfId="184" applyFont="1" applyFill="1" applyBorder="1" applyAlignment="1">
      <alignment horizontal="center" vertical="center"/>
      <protection/>
    </xf>
    <xf numFmtId="167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7" fontId="22" fillId="0" borderId="0" xfId="212" applyNumberFormat="1" applyFont="1" applyFill="1" applyBorder="1" applyAlignment="1">
      <alignment horizontal="center" vertical="center"/>
      <protection/>
    </xf>
    <xf numFmtId="167" fontId="22" fillId="0" borderId="0" xfId="215" applyNumberFormat="1" applyFont="1" applyFill="1" applyBorder="1" applyAlignment="1">
      <alignment horizontal="center" vertical="center"/>
      <protection/>
    </xf>
    <xf numFmtId="1" fontId="25" fillId="0" borderId="0" xfId="215" applyNumberFormat="1" applyFont="1" applyFill="1" applyBorder="1" applyAlignment="1">
      <alignment horizontal="center" vertical="center"/>
      <protection/>
    </xf>
    <xf numFmtId="168" fontId="31" fillId="0" borderId="0" xfId="212" applyNumberFormat="1" applyFont="1" applyFill="1" applyBorder="1" applyAlignment="1">
      <alignment horizontal="center" vertical="center"/>
      <protection/>
    </xf>
    <xf numFmtId="0" fontId="100" fillId="0" borderId="19" xfId="140" applyFont="1" applyFill="1" applyBorder="1" applyAlignment="1">
      <alignment horizontal="center" vertical="center"/>
      <protection/>
    </xf>
    <xf numFmtId="0" fontId="31" fillId="40" borderId="19" xfId="185" applyFont="1" applyFill="1" applyBorder="1" applyAlignment="1">
      <alignment horizontal="center" vertical="center" wrapText="1"/>
      <protection/>
    </xf>
    <xf numFmtId="1" fontId="31" fillId="40" borderId="19" xfId="185" applyNumberFormat="1" applyFont="1" applyFill="1" applyBorder="1" applyAlignment="1">
      <alignment horizontal="center" vertical="center" textRotation="90" wrapText="1"/>
      <protection/>
    </xf>
    <xf numFmtId="1" fontId="31" fillId="40" borderId="19" xfId="185" applyNumberFormat="1" applyFont="1" applyFill="1" applyBorder="1" applyAlignment="1">
      <alignment horizontal="center" vertical="center" textRotation="90"/>
      <protection/>
    </xf>
    <xf numFmtId="0" fontId="40" fillId="0" borderId="0" xfId="185" applyFont="1" applyAlignment="1">
      <alignment horizontal="center" vertical="center" wrapText="1"/>
      <protection/>
    </xf>
    <xf numFmtId="0" fontId="33" fillId="0" borderId="0" xfId="185" applyFont="1" applyAlignment="1">
      <alignment horizontal="center" vertical="center" wrapText="1"/>
      <protection/>
    </xf>
    <xf numFmtId="0" fontId="30" fillId="39" borderId="19" xfId="185" applyFont="1" applyFill="1" applyBorder="1" applyAlignment="1">
      <alignment horizontal="center" vertical="center" textRotation="90" wrapText="1"/>
      <protection/>
    </xf>
    <xf numFmtId="1" fontId="29" fillId="39" borderId="19" xfId="185" applyNumberFormat="1" applyFont="1" applyFill="1" applyBorder="1" applyAlignment="1">
      <alignment horizontal="center" vertical="center" textRotation="90" wrapText="1"/>
      <protection/>
    </xf>
    <xf numFmtId="2" fontId="29" fillId="39" borderId="19" xfId="185" applyNumberFormat="1" applyFont="1" applyFill="1" applyBorder="1" applyAlignment="1">
      <alignment horizontal="center" vertical="center" textRotation="90" wrapText="1"/>
      <protection/>
    </xf>
    <xf numFmtId="0" fontId="32" fillId="0" borderId="19" xfId="185" applyFont="1" applyBorder="1" applyAlignment="1">
      <alignment horizontal="center" vertical="center"/>
      <protection/>
    </xf>
    <xf numFmtId="0" fontId="22" fillId="0" borderId="0" xfId="185" applyFont="1" applyBorder="1" applyAlignment="1">
      <alignment horizontal="center" vertical="center"/>
      <protection/>
    </xf>
    <xf numFmtId="0" fontId="29" fillId="39" borderId="19" xfId="185" applyFont="1" applyFill="1" applyBorder="1" applyAlignment="1">
      <alignment horizontal="center" vertical="center" textRotation="90" wrapText="1"/>
      <protection/>
    </xf>
    <xf numFmtId="0" fontId="29" fillId="39" borderId="19" xfId="185" applyFont="1" applyFill="1" applyBorder="1" applyAlignment="1">
      <alignment horizontal="center" vertical="center" wrapText="1"/>
      <protection/>
    </xf>
    <xf numFmtId="0" fontId="24" fillId="39" borderId="19" xfId="214" applyFont="1" applyFill="1" applyBorder="1" applyAlignment="1">
      <alignment horizontal="center" vertical="center"/>
      <protection/>
    </xf>
    <xf numFmtId="0" fontId="27" fillId="39" borderId="19" xfId="214" applyFont="1" applyFill="1" applyBorder="1" applyAlignment="1">
      <alignment horizontal="center" vertical="center"/>
      <protection/>
    </xf>
    <xf numFmtId="0" fontId="29" fillId="39" borderId="23" xfId="185" applyFont="1" applyFill="1" applyBorder="1" applyAlignment="1">
      <alignment horizontal="center" vertical="center" textRotation="90" wrapText="1"/>
      <protection/>
    </xf>
    <xf numFmtId="1" fontId="29" fillId="0" borderId="19" xfId="185" applyNumberFormat="1" applyFont="1" applyFill="1" applyBorder="1" applyAlignment="1">
      <alignment horizontal="center" vertical="center" textRotation="90"/>
      <protection/>
    </xf>
    <xf numFmtId="0" fontId="32" fillId="0" borderId="24" xfId="185" applyFont="1" applyBorder="1" applyAlignment="1">
      <alignment horizontal="center" vertical="center"/>
      <protection/>
    </xf>
    <xf numFmtId="0" fontId="32" fillId="0" borderId="20" xfId="185" applyFont="1" applyBorder="1" applyAlignment="1">
      <alignment horizontal="center" vertical="center"/>
      <protection/>
    </xf>
    <xf numFmtId="0" fontId="32" fillId="0" borderId="25" xfId="185" applyFont="1" applyBorder="1" applyAlignment="1">
      <alignment horizontal="center" vertical="center"/>
      <protection/>
    </xf>
    <xf numFmtId="0" fontId="22" fillId="0" borderId="26" xfId="185" applyFont="1" applyBorder="1" applyAlignment="1">
      <alignment horizontal="center" vertical="center"/>
      <protection/>
    </xf>
    <xf numFmtId="0" fontId="22" fillId="0" borderId="27" xfId="185" applyFont="1" applyBorder="1" applyAlignment="1">
      <alignment horizontal="center" vertical="center"/>
      <protection/>
    </xf>
    <xf numFmtId="0" fontId="22" fillId="0" borderId="28" xfId="185" applyFont="1" applyBorder="1" applyAlignment="1">
      <alignment horizontal="center" vertical="center"/>
      <protection/>
    </xf>
    <xf numFmtId="0" fontId="24" fillId="0" borderId="0" xfId="185" applyFont="1" applyBorder="1" applyAlignment="1">
      <alignment vertical="center" wrapText="1"/>
      <protection/>
    </xf>
    <xf numFmtId="0" fontId="30" fillId="39" borderId="23" xfId="185" applyFont="1" applyFill="1" applyBorder="1" applyAlignment="1">
      <alignment horizontal="center" vertical="center" textRotation="90" wrapText="1"/>
      <protection/>
    </xf>
    <xf numFmtId="0" fontId="29" fillId="39" borderId="23" xfId="185" applyFont="1" applyFill="1" applyBorder="1" applyAlignment="1">
      <alignment horizontal="center" vertical="center" wrapText="1"/>
      <protection/>
    </xf>
    <xf numFmtId="0" fontId="33" fillId="0" borderId="0" xfId="185" applyFont="1" applyAlignment="1">
      <alignment horizontal="center" vertical="center"/>
      <protection/>
    </xf>
    <xf numFmtId="0" fontId="48" fillId="0" borderId="0" xfId="185" applyFont="1" applyAlignment="1">
      <alignment horizontal="center" vertical="center" wrapText="1"/>
      <protection/>
    </xf>
    <xf numFmtId="0" fontId="22" fillId="0" borderId="0" xfId="185" applyFont="1" applyAlignment="1">
      <alignment horizontal="center" vertical="center" wrapText="1"/>
      <protection/>
    </xf>
    <xf numFmtId="1" fontId="29" fillId="0" borderId="23" xfId="185" applyNumberFormat="1" applyFont="1" applyFill="1" applyBorder="1" applyAlignment="1">
      <alignment horizontal="center" vertical="center" textRotation="90"/>
      <protection/>
    </xf>
    <xf numFmtId="1" fontId="29" fillId="39" borderId="23" xfId="185" applyNumberFormat="1" applyFont="1" applyFill="1" applyBorder="1" applyAlignment="1">
      <alignment horizontal="center" vertical="center" textRotation="90" wrapText="1"/>
      <protection/>
    </xf>
    <xf numFmtId="2" fontId="29" fillId="39" borderId="23" xfId="185" applyNumberFormat="1" applyFont="1" applyFill="1" applyBorder="1" applyAlignment="1">
      <alignment horizontal="center" vertical="center" textRotation="90" wrapText="1"/>
      <protection/>
    </xf>
    <xf numFmtId="1" fontId="20" fillId="0" borderId="19" xfId="185" applyNumberFormat="1" applyFont="1" applyFill="1" applyBorder="1" applyAlignment="1">
      <alignment horizontal="center" vertical="center"/>
      <protection/>
    </xf>
    <xf numFmtId="0" fontId="32" fillId="0" borderId="0" xfId="185" applyFont="1" applyBorder="1" applyAlignment="1">
      <alignment horizontal="center" vertical="center"/>
      <protection/>
    </xf>
    <xf numFmtId="1" fontId="20" fillId="0" borderId="21" xfId="185" applyNumberFormat="1" applyFont="1" applyFill="1" applyBorder="1" applyAlignment="1">
      <alignment horizontal="center" vertical="center"/>
      <protection/>
    </xf>
    <xf numFmtId="1" fontId="20" fillId="0" borderId="29" xfId="185" applyNumberFormat="1" applyFont="1" applyFill="1" applyBorder="1" applyAlignment="1">
      <alignment horizontal="center" vertical="center"/>
      <protection/>
    </xf>
    <xf numFmtId="1" fontId="20" fillId="0" borderId="30" xfId="185" applyNumberFormat="1" applyFont="1" applyFill="1" applyBorder="1" applyAlignment="1">
      <alignment horizontal="center" vertical="center"/>
      <protection/>
    </xf>
    <xf numFmtId="0" fontId="32" fillId="0" borderId="26" xfId="185" applyFont="1" applyBorder="1" applyAlignment="1">
      <alignment horizontal="center" vertical="center"/>
      <protection/>
    </xf>
    <xf numFmtId="0" fontId="32" fillId="0" borderId="27" xfId="185" applyFont="1" applyBorder="1" applyAlignment="1">
      <alignment horizontal="center" vertical="center"/>
      <protection/>
    </xf>
    <xf numFmtId="0" fontId="32" fillId="0" borderId="28" xfId="185" applyFont="1" applyBorder="1" applyAlignment="1">
      <alignment horizontal="center" vertical="center"/>
      <protection/>
    </xf>
    <xf numFmtId="0" fontId="29" fillId="39" borderId="22" xfId="185" applyFont="1" applyFill="1" applyBorder="1" applyAlignment="1">
      <alignment horizontal="center" vertical="center" wrapText="1"/>
      <protection/>
    </xf>
    <xf numFmtId="0" fontId="29" fillId="39" borderId="22" xfId="185" applyFont="1" applyFill="1" applyBorder="1" applyAlignment="1">
      <alignment horizontal="center" vertical="center" textRotation="90" wrapText="1"/>
      <protection/>
    </xf>
    <xf numFmtId="0" fontId="32" fillId="0" borderId="0" xfId="185" applyFont="1" applyAlignment="1">
      <alignment horizontal="center" vertical="center" wrapText="1"/>
      <protection/>
    </xf>
    <xf numFmtId="0" fontId="33" fillId="0" borderId="0" xfId="185" applyFont="1" applyBorder="1" applyAlignment="1">
      <alignment horizontal="center" vertical="center"/>
      <protection/>
    </xf>
    <xf numFmtId="0" fontId="23" fillId="0" borderId="0" xfId="185" applyFont="1" applyBorder="1" applyAlignment="1">
      <alignment horizontal="center" vertical="center"/>
      <protection/>
    </xf>
    <xf numFmtId="0" fontId="22" fillId="0" borderId="31" xfId="185" applyFont="1" applyBorder="1" applyAlignment="1">
      <alignment horizontal="center" vertical="center"/>
      <protection/>
    </xf>
    <xf numFmtId="0" fontId="23" fillId="0" borderId="32" xfId="185" applyFont="1" applyBorder="1" applyAlignment="1">
      <alignment horizontal="center" vertical="center"/>
      <protection/>
    </xf>
    <xf numFmtId="0" fontId="24" fillId="0" borderId="24" xfId="184" applyFont="1" applyFill="1" applyBorder="1" applyAlignment="1">
      <alignment horizontal="center" vertical="center"/>
      <protection/>
    </xf>
    <xf numFmtId="0" fontId="24" fillId="0" borderId="20" xfId="184" applyFont="1" applyFill="1" applyBorder="1" applyAlignment="1">
      <alignment horizontal="center" vertical="center"/>
      <protection/>
    </xf>
    <xf numFmtId="0" fontId="24" fillId="0" borderId="25" xfId="184" applyFont="1" applyFill="1" applyBorder="1" applyAlignment="1">
      <alignment horizontal="center" vertical="center"/>
      <protection/>
    </xf>
    <xf numFmtId="0" fontId="30" fillId="39" borderId="19" xfId="184" applyFont="1" applyFill="1" applyBorder="1" applyAlignment="1">
      <alignment horizontal="center" vertical="center" textRotation="90" wrapText="1"/>
      <protection/>
    </xf>
    <xf numFmtId="0" fontId="30" fillId="39" borderId="23" xfId="184" applyFont="1" applyFill="1" applyBorder="1" applyAlignment="1">
      <alignment horizontal="center" vertical="center" textRotation="90" wrapText="1"/>
      <protection/>
    </xf>
    <xf numFmtId="2" fontId="29" fillId="39" borderId="19" xfId="184" applyNumberFormat="1" applyFont="1" applyFill="1" applyBorder="1" applyAlignment="1">
      <alignment horizontal="center" vertical="center" textRotation="90" wrapText="1"/>
      <protection/>
    </xf>
    <xf numFmtId="2" fontId="29" fillId="39" borderId="23" xfId="184" applyNumberFormat="1" applyFont="1" applyFill="1" applyBorder="1" applyAlignment="1">
      <alignment horizontal="center" vertical="center" textRotation="90" wrapText="1"/>
      <protection/>
    </xf>
    <xf numFmtId="0" fontId="30" fillId="39" borderId="19" xfId="213" applyFont="1" applyFill="1" applyBorder="1" applyAlignment="1">
      <alignment horizontal="center" vertical="center" wrapText="1"/>
      <protection/>
    </xf>
    <xf numFmtId="0" fontId="32" fillId="0" borderId="26" xfId="184" applyFont="1" applyBorder="1" applyAlignment="1">
      <alignment horizontal="center" vertical="center"/>
      <protection/>
    </xf>
    <xf numFmtId="0" fontId="32" fillId="0" borderId="27" xfId="184" applyFont="1" applyBorder="1" applyAlignment="1">
      <alignment horizontal="center" vertical="center"/>
      <protection/>
    </xf>
    <xf numFmtId="0" fontId="32" fillId="0" borderId="28" xfId="184" applyFont="1" applyBorder="1" applyAlignment="1">
      <alignment horizontal="center" vertical="center"/>
      <protection/>
    </xf>
    <xf numFmtId="1" fontId="29" fillId="0" borderId="19" xfId="184" applyNumberFormat="1" applyFont="1" applyFill="1" applyBorder="1" applyAlignment="1">
      <alignment horizontal="center" vertical="center" textRotation="90"/>
      <protection/>
    </xf>
    <xf numFmtId="1" fontId="29" fillId="0" borderId="23" xfId="184" applyNumberFormat="1" applyFont="1" applyFill="1" applyBorder="1" applyAlignment="1">
      <alignment horizontal="center" vertical="center" textRotation="90"/>
      <protection/>
    </xf>
    <xf numFmtId="0" fontId="29" fillId="39" borderId="19" xfId="184" applyFont="1" applyFill="1" applyBorder="1" applyAlignment="1">
      <alignment horizontal="center" vertical="center" wrapText="1"/>
      <protection/>
    </xf>
    <xf numFmtId="0" fontId="29" fillId="39" borderId="23" xfId="184" applyFont="1" applyFill="1" applyBorder="1" applyAlignment="1">
      <alignment horizontal="center" vertical="center" wrapText="1"/>
      <protection/>
    </xf>
    <xf numFmtId="0" fontId="29" fillId="39" borderId="19" xfId="184" applyFont="1" applyFill="1" applyBorder="1" applyAlignment="1">
      <alignment horizontal="center" vertical="center" textRotation="90" wrapText="1"/>
      <protection/>
    </xf>
    <xf numFmtId="0" fontId="29" fillId="39" borderId="23" xfId="184" applyFont="1" applyFill="1" applyBorder="1" applyAlignment="1">
      <alignment horizontal="center" vertical="center" textRotation="90" wrapText="1"/>
      <protection/>
    </xf>
    <xf numFmtId="0" fontId="24" fillId="0" borderId="0" xfId="184" applyFont="1" applyBorder="1" applyAlignment="1">
      <alignment vertical="center" wrapText="1"/>
      <protection/>
    </xf>
    <xf numFmtId="0" fontId="27" fillId="39" borderId="19" xfId="213" applyFont="1" applyFill="1" applyBorder="1" applyAlignment="1">
      <alignment horizontal="center" vertical="center"/>
      <protection/>
    </xf>
    <xf numFmtId="0" fontId="24" fillId="39" borderId="19" xfId="213" applyFont="1" applyFill="1" applyBorder="1" applyAlignment="1">
      <alignment horizontal="center" vertical="center" wrapText="1"/>
      <protection/>
    </xf>
    <xf numFmtId="0" fontId="94" fillId="0" borderId="0" xfId="184" applyFont="1" applyAlignment="1">
      <alignment horizontal="center" vertical="center" wrapText="1"/>
      <protection/>
    </xf>
    <xf numFmtId="0" fontId="33" fillId="0" borderId="0" xfId="184" applyFont="1" applyBorder="1" applyAlignment="1">
      <alignment horizontal="center" vertical="center"/>
      <protection/>
    </xf>
    <xf numFmtId="0" fontId="33" fillId="0" borderId="0" xfId="184" applyFont="1" applyAlignment="1">
      <alignment horizontal="center" vertical="center"/>
      <protection/>
    </xf>
    <xf numFmtId="0" fontId="32" fillId="0" borderId="31" xfId="184" applyFont="1" applyBorder="1" applyAlignment="1">
      <alignment horizontal="center" vertical="center"/>
      <protection/>
    </xf>
    <xf numFmtId="0" fontId="32" fillId="0" borderId="0" xfId="184" applyFont="1" applyBorder="1" applyAlignment="1">
      <alignment horizontal="center" vertical="center"/>
      <protection/>
    </xf>
    <xf numFmtId="0" fontId="32" fillId="0" borderId="32" xfId="184" applyFont="1" applyBorder="1" applyAlignment="1">
      <alignment horizontal="center" vertical="center"/>
      <protection/>
    </xf>
    <xf numFmtId="0" fontId="24" fillId="0" borderId="21" xfId="184" applyFont="1" applyFill="1" applyBorder="1" applyAlignment="1">
      <alignment horizontal="center" vertical="center"/>
      <protection/>
    </xf>
    <xf numFmtId="0" fontId="24" fillId="0" borderId="29" xfId="184" applyFont="1" applyFill="1" applyBorder="1" applyAlignment="1">
      <alignment horizontal="center" vertical="center"/>
      <protection/>
    </xf>
    <xf numFmtId="0" fontId="24" fillId="0" borderId="30" xfId="184" applyFont="1" applyFill="1" applyBorder="1" applyAlignment="1">
      <alignment horizontal="center" vertical="center"/>
      <protection/>
    </xf>
    <xf numFmtId="1" fontId="31" fillId="39" borderId="23" xfId="140" applyNumberFormat="1" applyFont="1" applyFill="1" applyBorder="1" applyAlignment="1">
      <alignment horizontal="center" vertical="center" textRotation="90" wrapText="1"/>
      <protection/>
    </xf>
    <xf numFmtId="0" fontId="20" fillId="0" borderId="22" xfId="140" applyFont="1" applyBorder="1" applyAlignment="1">
      <alignment vertical="center" textRotation="90" wrapText="1"/>
      <protection/>
    </xf>
    <xf numFmtId="2" fontId="31" fillId="39" borderId="23" xfId="140" applyNumberFormat="1" applyFont="1" applyFill="1" applyBorder="1" applyAlignment="1">
      <alignment horizontal="center" vertical="center" wrapText="1"/>
      <protection/>
    </xf>
    <xf numFmtId="2" fontId="31" fillId="39" borderId="22" xfId="140" applyNumberFormat="1" applyFont="1" applyFill="1" applyBorder="1" applyAlignment="1">
      <alignment horizontal="center" vertical="center" wrapText="1"/>
      <protection/>
    </xf>
    <xf numFmtId="0" fontId="52" fillId="0" borderId="19" xfId="140" applyFont="1" applyBorder="1" applyAlignment="1">
      <alignment horizontal="center" vertical="center"/>
      <protection/>
    </xf>
    <xf numFmtId="1" fontId="31" fillId="39" borderId="23" xfId="140" applyNumberFormat="1" applyFont="1" applyFill="1" applyBorder="1" applyAlignment="1">
      <alignment horizontal="center" vertical="center" textRotation="90"/>
      <protection/>
    </xf>
    <xf numFmtId="1" fontId="31" fillId="39" borderId="22" xfId="140" applyNumberFormat="1" applyFont="1" applyFill="1" applyBorder="1" applyAlignment="1">
      <alignment horizontal="center" vertical="center" textRotation="90"/>
      <protection/>
    </xf>
    <xf numFmtId="0" fontId="31" fillId="39" borderId="19" xfId="140" applyFont="1" applyFill="1" applyBorder="1" applyAlignment="1">
      <alignment horizontal="center" vertical="center" wrapText="1"/>
      <protection/>
    </xf>
    <xf numFmtId="0" fontId="31" fillId="39" borderId="19" xfId="140" applyFont="1" applyFill="1" applyBorder="1" applyAlignment="1">
      <alignment horizontal="center" vertical="center" textRotation="90" wrapText="1"/>
      <protection/>
    </xf>
    <xf numFmtId="0" fontId="27" fillId="0" borderId="19" xfId="140" applyFont="1" applyBorder="1" applyAlignment="1">
      <alignment horizontal="center" vertical="center" wrapText="1"/>
      <protection/>
    </xf>
    <xf numFmtId="0" fontId="31" fillId="39" borderId="23" xfId="140" applyFont="1" applyFill="1" applyBorder="1" applyAlignment="1">
      <alignment horizontal="center" vertical="center" wrapText="1"/>
      <protection/>
    </xf>
    <xf numFmtId="0" fontId="31" fillId="39" borderId="22" xfId="140" applyFont="1" applyFill="1" applyBorder="1" applyAlignment="1">
      <alignment horizontal="center" vertical="center" wrapText="1"/>
      <protection/>
    </xf>
    <xf numFmtId="0" fontId="31" fillId="0" borderId="0" xfId="140" applyFont="1" applyAlignment="1">
      <alignment horizontal="center" vertical="center" wrapText="1"/>
      <protection/>
    </xf>
    <xf numFmtId="1" fontId="31" fillId="39" borderId="19" xfId="140" applyNumberFormat="1" applyFont="1" applyFill="1" applyBorder="1" applyAlignment="1">
      <alignment horizontal="center" vertical="center" textRotation="90" wrapText="1"/>
      <protection/>
    </xf>
    <xf numFmtId="0" fontId="20" fillId="0" borderId="19" xfId="140" applyFont="1" applyBorder="1" applyAlignment="1">
      <alignment vertical="center" textRotation="90" wrapText="1"/>
      <protection/>
    </xf>
    <xf numFmtId="2" fontId="31" fillId="39" borderId="19" xfId="140" applyNumberFormat="1" applyFont="1" applyFill="1" applyBorder="1" applyAlignment="1">
      <alignment horizontal="center" vertical="center" wrapText="1"/>
      <protection/>
    </xf>
    <xf numFmtId="0" fontId="54" fillId="0" borderId="0" xfId="140" applyFont="1" applyAlignment="1">
      <alignment horizontal="center" vertical="center" wrapText="1"/>
      <protection/>
    </xf>
    <xf numFmtId="0" fontId="33" fillId="0" borderId="0" xfId="140" applyFont="1" applyAlignment="1">
      <alignment horizontal="center" vertical="center"/>
      <protection/>
    </xf>
    <xf numFmtId="0" fontId="51" fillId="0" borderId="0" xfId="140" applyFont="1" applyAlignment="1">
      <alignment horizontal="center" vertical="center"/>
      <protection/>
    </xf>
    <xf numFmtId="0" fontId="26" fillId="0" borderId="20" xfId="140" applyFont="1" applyBorder="1" applyAlignment="1">
      <alignment horizontal="right"/>
      <protection/>
    </xf>
    <xf numFmtId="1" fontId="31" fillId="39" borderId="19" xfId="140" applyNumberFormat="1" applyFont="1" applyFill="1" applyBorder="1" applyAlignment="1">
      <alignment horizontal="center" vertical="center" textRotation="90"/>
      <protection/>
    </xf>
    <xf numFmtId="0" fontId="20" fillId="37" borderId="19" xfId="218" applyFont="1" applyFill="1" applyBorder="1" applyAlignment="1" applyProtection="1">
      <alignment vertical="center" wrapText="1"/>
      <protection locked="0"/>
    </xf>
    <xf numFmtId="0" fontId="30" fillId="37" borderId="19" xfId="182" applyFont="1" applyFill="1" applyBorder="1" applyAlignment="1">
      <alignment horizontal="center" vertical="center" wrapText="1"/>
      <protection/>
    </xf>
    <xf numFmtId="0" fontId="20" fillId="37" borderId="19" xfId="138" applyFont="1" applyFill="1" applyBorder="1" applyAlignment="1" applyProtection="1">
      <alignment horizontal="center" vertical="center" wrapText="1"/>
      <protection locked="0"/>
    </xf>
    <xf numFmtId="0" fontId="21" fillId="37" borderId="19" xfId="0" applyFont="1" applyFill="1" applyBorder="1" applyAlignment="1">
      <alignment horizontal="left" vertical="center" wrapText="1"/>
    </xf>
    <xf numFmtId="0" fontId="21" fillId="37" borderId="19" xfId="138" applyFont="1" applyFill="1" applyBorder="1" applyAlignment="1" applyProtection="1">
      <alignment vertical="center" wrapText="1"/>
      <protection locked="0"/>
    </xf>
    <xf numFmtId="49" fontId="30" fillId="37" borderId="19" xfId="218" applyNumberFormat="1" applyFont="1" applyFill="1" applyBorder="1" applyAlignment="1">
      <alignment horizontal="center" vertical="center" wrapText="1"/>
      <protection/>
    </xf>
    <xf numFmtId="0" fontId="21" fillId="37" borderId="19" xfId="0" applyFont="1" applyFill="1" applyBorder="1" applyAlignment="1">
      <alignment vertical="center" wrapText="1"/>
    </xf>
    <xf numFmtId="0" fontId="21" fillId="37" borderId="19" xfId="138" applyFont="1" applyFill="1" applyBorder="1" applyAlignment="1">
      <alignment horizontal="left" vertical="center" wrapText="1"/>
      <protection/>
    </xf>
    <xf numFmtId="168" fontId="22" fillId="0" borderId="22" xfId="140" applyNumberFormat="1" applyFont="1" applyBorder="1" applyAlignment="1">
      <alignment horizontal="center" vertical="center"/>
      <protection/>
    </xf>
    <xf numFmtId="0" fontId="21" fillId="0" borderId="22" xfId="0" applyFont="1" applyFill="1" applyBorder="1" applyAlignment="1">
      <alignment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24" fillId="0" borderId="0" xfId="184" applyFont="1" applyFill="1" applyBorder="1" applyAlignment="1">
      <alignment horizontal="center" vertical="center"/>
      <protection/>
    </xf>
    <xf numFmtId="0" fontId="24" fillId="0" borderId="31" xfId="184" applyFont="1" applyFill="1" applyBorder="1" applyAlignment="1">
      <alignment horizontal="center" vertical="center"/>
      <protection/>
    </xf>
    <xf numFmtId="0" fontId="24" fillId="0" borderId="32" xfId="184" applyFont="1" applyFill="1" applyBorder="1" applyAlignment="1">
      <alignment horizontal="center" vertical="center"/>
      <protection/>
    </xf>
    <xf numFmtId="0" fontId="26" fillId="0" borderId="24" xfId="0" applyFont="1" applyFill="1" applyBorder="1" applyAlignment="1">
      <alignment/>
    </xf>
    <xf numFmtId="0" fontId="22" fillId="0" borderId="20" xfId="185" applyFont="1" applyBorder="1" applyAlignment="1">
      <alignment/>
      <protection/>
    </xf>
    <xf numFmtId="0" fontId="26" fillId="0" borderId="25" xfId="217" applyFont="1" applyFill="1" applyBorder="1" applyAlignment="1" applyProtection="1">
      <alignment horizontal="right" vertical="center"/>
      <protection locked="0"/>
    </xf>
    <xf numFmtId="49" fontId="30" fillId="0" borderId="22" xfId="0" applyNumberFormat="1" applyFont="1" applyFill="1" applyBorder="1" applyAlignment="1">
      <alignment horizontal="center" vertical="center" wrapText="1"/>
    </xf>
    <xf numFmtId="0" fontId="20" fillId="0" borderId="24" xfId="193" applyFont="1" applyFill="1" applyBorder="1" applyAlignment="1">
      <alignment horizontal="center" vertical="center" wrapText="1"/>
      <protection/>
    </xf>
    <xf numFmtId="49" fontId="30" fillId="0" borderId="22" xfId="138" applyNumberFormat="1" applyFont="1" applyFill="1" applyBorder="1" applyAlignment="1">
      <alignment horizontal="center" vertical="center" wrapText="1"/>
      <protection/>
    </xf>
    <xf numFmtId="168" fontId="22" fillId="0" borderId="22" xfId="0" applyNumberFormat="1" applyFont="1" applyFill="1" applyBorder="1" applyAlignment="1">
      <alignment horizontal="center" vertical="center"/>
    </xf>
    <xf numFmtId="0" fontId="28" fillId="37" borderId="19" xfId="140" applyFont="1" applyFill="1" applyBorder="1" applyAlignment="1">
      <alignment horizontal="center" vertical="center"/>
      <protection/>
    </xf>
    <xf numFmtId="0" fontId="21" fillId="37" borderId="19" xfId="220" applyFont="1" applyFill="1" applyBorder="1" applyAlignment="1">
      <alignment horizontal="left" vertical="center" wrapText="1"/>
      <protection/>
    </xf>
    <xf numFmtId="0" fontId="22" fillId="0" borderId="22" xfId="184" applyFont="1" applyFill="1" applyBorder="1" applyAlignment="1">
      <alignment horizontal="center" vertical="center"/>
      <protection/>
    </xf>
    <xf numFmtId="0" fontId="22" fillId="0" borderId="0" xfId="184" applyFont="1" applyFill="1" applyBorder="1" applyAlignment="1">
      <alignment horizontal="center" vertical="center"/>
      <protection/>
    </xf>
    <xf numFmtId="0" fontId="21" fillId="37" borderId="0" xfId="138" applyFont="1" applyFill="1" applyBorder="1" applyAlignment="1" applyProtection="1">
      <alignment vertical="center" wrapText="1"/>
      <protection locked="0"/>
    </xf>
    <xf numFmtId="49" fontId="30" fillId="37" borderId="0" xfId="218" applyNumberFormat="1" applyFont="1" applyFill="1" applyBorder="1" applyAlignment="1">
      <alignment horizontal="center" vertical="center" wrapText="1"/>
      <protection/>
    </xf>
    <xf numFmtId="0" fontId="20" fillId="37" borderId="0" xfId="138" applyFont="1" applyFill="1" applyBorder="1" applyAlignment="1" applyProtection="1">
      <alignment horizontal="center" vertical="center" wrapText="1"/>
      <protection locked="0"/>
    </xf>
    <xf numFmtId="0" fontId="21" fillId="37" borderId="0" xfId="0" applyFont="1" applyFill="1" applyBorder="1" applyAlignment="1">
      <alignment vertical="center" wrapText="1"/>
    </xf>
    <xf numFmtId="0" fontId="21" fillId="37" borderId="0" xfId="220" applyFont="1" applyFill="1" applyBorder="1" applyAlignment="1">
      <alignment horizontal="left" vertical="center" wrapText="1"/>
      <protection/>
    </xf>
    <xf numFmtId="49" fontId="30" fillId="0" borderId="0" xfId="195" applyNumberFormat="1" applyFont="1" applyFill="1" applyBorder="1" applyAlignment="1">
      <alignment horizontal="center" vertical="center" wrapText="1"/>
      <protection/>
    </xf>
    <xf numFmtId="167" fontId="30" fillId="0" borderId="19" xfId="0" applyNumberFormat="1" applyFont="1" applyFill="1" applyBorder="1" applyAlignment="1">
      <alignment horizontal="centerContinuous" vertical="center"/>
    </xf>
    <xf numFmtId="0" fontId="30" fillId="0" borderId="19" xfId="0" applyFont="1" applyFill="1" applyBorder="1" applyAlignment="1">
      <alignment horizontal="centerContinuous" vertical="center"/>
    </xf>
    <xf numFmtId="167" fontId="22" fillId="0" borderId="19" xfId="212" applyNumberFormat="1" applyFont="1" applyFill="1" applyBorder="1" applyAlignment="1">
      <alignment horizontal="centerContinuous" vertical="center"/>
      <protection/>
    </xf>
    <xf numFmtId="168" fontId="26" fillId="0" borderId="19" xfId="0" applyNumberFormat="1" applyFont="1" applyFill="1" applyBorder="1" applyAlignment="1">
      <alignment horizontal="centerContinuous" vertical="center"/>
    </xf>
    <xf numFmtId="167" fontId="22" fillId="0" borderId="19" xfId="215" applyNumberFormat="1" applyFont="1" applyFill="1" applyBorder="1" applyAlignment="1">
      <alignment horizontal="centerContinuous" vertical="center"/>
      <protection/>
    </xf>
    <xf numFmtId="1" fontId="25" fillId="0" borderId="19" xfId="215" applyNumberFormat="1" applyFont="1" applyFill="1" applyBorder="1" applyAlignment="1">
      <alignment horizontal="centerContinuous" vertical="center"/>
      <protection/>
    </xf>
    <xf numFmtId="168" fontId="31" fillId="0" borderId="19" xfId="212" applyNumberFormat="1" applyFont="1" applyFill="1" applyBorder="1" applyAlignment="1">
      <alignment horizontal="centerContinuous" vertical="center"/>
      <protection/>
    </xf>
    <xf numFmtId="49" fontId="30" fillId="37" borderId="19" xfId="182" applyNumberFormat="1" applyFont="1" applyFill="1" applyBorder="1" applyAlignment="1">
      <alignment horizontal="center" vertical="center" wrapText="1"/>
      <protection/>
    </xf>
    <xf numFmtId="49" fontId="30" fillId="37" borderId="19" xfId="138" applyNumberFormat="1" applyFont="1" applyFill="1" applyBorder="1" applyAlignment="1">
      <alignment horizontal="center" vertical="center" wrapText="1"/>
      <protection/>
    </xf>
    <xf numFmtId="0" fontId="21" fillId="37" borderId="19" xfId="216" applyFont="1" applyFill="1" applyBorder="1" applyAlignment="1" applyProtection="1">
      <alignment vertical="center" wrapText="1"/>
      <protection locked="0"/>
    </xf>
    <xf numFmtId="0" fontId="20" fillId="0" borderId="19" xfId="0" applyFont="1" applyFill="1" applyBorder="1" applyAlignment="1">
      <alignment vertical="center" wrapText="1"/>
    </xf>
  </cellXfs>
  <cellStyles count="227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2_29-30 мая" xfId="19"/>
    <cellStyle name="20% - Акцент2" xfId="20"/>
    <cellStyle name="20% — акцент2" xfId="21"/>
    <cellStyle name="20% - Акцент2 2" xfId="22"/>
    <cellStyle name="20% - Акцент2 2 2" xfId="23"/>
    <cellStyle name="20% - Акцент2 2_29-30 мая" xfId="24"/>
    <cellStyle name="20% - Акцент3" xfId="25"/>
    <cellStyle name="20% — акцент3" xfId="26"/>
    <cellStyle name="20% - Акцент3 2" xfId="27"/>
    <cellStyle name="20% - Акцент3 2 2" xfId="28"/>
    <cellStyle name="20% - Акцент3 2_29-30 мая" xfId="29"/>
    <cellStyle name="20% - Акцент4" xfId="30"/>
    <cellStyle name="20% — акцент4" xfId="31"/>
    <cellStyle name="20% - Акцент4 2" xfId="32"/>
    <cellStyle name="20% - Акцент4 2 2" xfId="33"/>
    <cellStyle name="20% - Акцент4 2_29-30 мая" xfId="34"/>
    <cellStyle name="20% - Акцент5" xfId="35"/>
    <cellStyle name="20% — акцент5" xfId="36"/>
    <cellStyle name="20% - Акцент5 2" xfId="37"/>
    <cellStyle name="20% - Акцент5 2 2" xfId="38"/>
    <cellStyle name="20% - Акцент5 2_29-30 мая" xfId="39"/>
    <cellStyle name="20% - Акцент6" xfId="40"/>
    <cellStyle name="20% — акцент6" xfId="41"/>
    <cellStyle name="20% - Акцент6 2" xfId="42"/>
    <cellStyle name="20% - Акцент6 2 2" xfId="43"/>
    <cellStyle name="20% - Акцент6 2_29-30 мая" xfId="44"/>
    <cellStyle name="40% - Акцент1" xfId="45"/>
    <cellStyle name="40% — акцент1" xfId="46"/>
    <cellStyle name="40% - Акцент1 2" xfId="47"/>
    <cellStyle name="40% - Акцент1 2 2" xfId="48"/>
    <cellStyle name="40% - Акцент1 2_29-30 мая" xfId="49"/>
    <cellStyle name="40% - Акцент2" xfId="50"/>
    <cellStyle name="40% — акцент2" xfId="51"/>
    <cellStyle name="40% - Акцент2 2" xfId="52"/>
    <cellStyle name="40% - Акцент2 2 2" xfId="53"/>
    <cellStyle name="40% - Акцент2 2_29-30 мая" xfId="54"/>
    <cellStyle name="40% - Акцент3" xfId="55"/>
    <cellStyle name="40% — акцент3" xfId="56"/>
    <cellStyle name="40% - Акцент3 2" xfId="57"/>
    <cellStyle name="40% - Акцент3 2 2" xfId="58"/>
    <cellStyle name="40% - Акцент3 2_29-30 мая" xfId="59"/>
    <cellStyle name="40% - Акцент4" xfId="60"/>
    <cellStyle name="40% — акцент4" xfId="61"/>
    <cellStyle name="40% - Акцент4 2" xfId="62"/>
    <cellStyle name="40% - Акцент4 2 2" xfId="63"/>
    <cellStyle name="40% - Акцент4 2_29-30 мая" xfId="64"/>
    <cellStyle name="40% - Акцент5" xfId="65"/>
    <cellStyle name="40% — акцент5" xfId="66"/>
    <cellStyle name="40% - Акцент5 2" xfId="67"/>
    <cellStyle name="40% - Акцент5 2 2" xfId="68"/>
    <cellStyle name="40% - Акцент5 2_29-30 мая" xfId="69"/>
    <cellStyle name="40% - Акцент6" xfId="70"/>
    <cellStyle name="40% — акцент6" xfId="71"/>
    <cellStyle name="40% - Акцент6 2" xfId="72"/>
    <cellStyle name="40% - Акцент6 2 2" xfId="73"/>
    <cellStyle name="40% - Акцент6 2_29-30 мая" xfId="74"/>
    <cellStyle name="60% - Акцент1" xfId="75"/>
    <cellStyle name="60% — акцент1" xfId="76"/>
    <cellStyle name="60% - Акцент1 2" xfId="77"/>
    <cellStyle name="60% - Акцент2" xfId="78"/>
    <cellStyle name="60% — акцент2" xfId="79"/>
    <cellStyle name="60% - Акцент2 2" xfId="80"/>
    <cellStyle name="60% - Акцент3" xfId="81"/>
    <cellStyle name="60% — акцент3" xfId="82"/>
    <cellStyle name="60% - Акцент3 2" xfId="83"/>
    <cellStyle name="60% - Акцент4" xfId="84"/>
    <cellStyle name="60% — акцент4" xfId="85"/>
    <cellStyle name="60% - Акцент4 2" xfId="86"/>
    <cellStyle name="60% - Акцент5" xfId="87"/>
    <cellStyle name="60% — акцент5" xfId="88"/>
    <cellStyle name="60% - Акцент5 2" xfId="89"/>
    <cellStyle name="60% - Акцент6" xfId="90"/>
    <cellStyle name="60% — акцент6" xfId="91"/>
    <cellStyle name="60% - Акцент6 2" xfId="92"/>
    <cellStyle name="Normal 2" xfId="93"/>
    <cellStyle name="Акцент1" xfId="94"/>
    <cellStyle name="Акцент1 2" xfId="95"/>
    <cellStyle name="Акцент2" xfId="96"/>
    <cellStyle name="Акцент2 2" xfId="97"/>
    <cellStyle name="Акцент3" xfId="98"/>
    <cellStyle name="Акцент3 2" xfId="99"/>
    <cellStyle name="Акцент4" xfId="100"/>
    <cellStyle name="Акцент4 2" xfId="101"/>
    <cellStyle name="Акцент5" xfId="102"/>
    <cellStyle name="Акцент5 2" xfId="103"/>
    <cellStyle name="Акцент6" xfId="104"/>
    <cellStyle name="Акцент6 2" xfId="105"/>
    <cellStyle name="Ввод " xfId="106"/>
    <cellStyle name="Ввод  2" xfId="107"/>
    <cellStyle name="Вывод" xfId="108"/>
    <cellStyle name="Вывод 2" xfId="109"/>
    <cellStyle name="Вычисление" xfId="110"/>
    <cellStyle name="Вычисление 2" xfId="111"/>
    <cellStyle name="Hyperlink" xfId="112"/>
    <cellStyle name="Гиперссылка 2" xfId="113"/>
    <cellStyle name="Currency" xfId="114"/>
    <cellStyle name="Currency [0]" xfId="115"/>
    <cellStyle name="Заголовок 1" xfId="116"/>
    <cellStyle name="Заголовок 1 2" xfId="117"/>
    <cellStyle name="Заголовок 2" xfId="118"/>
    <cellStyle name="Заголовок 2 2" xfId="119"/>
    <cellStyle name="Заголовок 3" xfId="120"/>
    <cellStyle name="Заголовок 3 2" xfId="121"/>
    <cellStyle name="Заголовок 4" xfId="122"/>
    <cellStyle name="Заголовок 4 2" xfId="123"/>
    <cellStyle name="Итог" xfId="124"/>
    <cellStyle name="Итог 2" xfId="125"/>
    <cellStyle name="Контрольная ячейка" xfId="126"/>
    <cellStyle name="Контрольная ячейка 2" xfId="127"/>
    <cellStyle name="Название" xfId="128"/>
    <cellStyle name="Название 2" xfId="129"/>
    <cellStyle name="Нейтральный" xfId="130"/>
    <cellStyle name="Нейтральный 2" xfId="131"/>
    <cellStyle name="Обычный 10" xfId="132"/>
    <cellStyle name="Обычный 11" xfId="133"/>
    <cellStyle name="Обычный 11 10" xfId="134"/>
    <cellStyle name="Обычный 12" xfId="135"/>
    <cellStyle name="Обычный 13" xfId="136"/>
    <cellStyle name="Обычный 18" xfId="137"/>
    <cellStyle name="Обычный 2" xfId="138"/>
    <cellStyle name="Обычный 2 14 2 2" xfId="139"/>
    <cellStyle name="Обычный 2 2" xfId="140"/>
    <cellStyle name="Обычный 2 2 10" xfId="141"/>
    <cellStyle name="Обычный 2 2 10 2" xfId="142"/>
    <cellStyle name="Обычный 2 2 2" xfId="143"/>
    <cellStyle name="Обычный 2 2 2 3 2" xfId="144"/>
    <cellStyle name="Обычный 2 2 3" xfId="145"/>
    <cellStyle name="Обычный 2 2 3 2" xfId="146"/>
    <cellStyle name="Обычный 2 2 4" xfId="147"/>
    <cellStyle name="Обычный 2 2 4 2" xfId="148"/>
    <cellStyle name="Обычный 2 2 5" xfId="149"/>
    <cellStyle name="Обычный 2 2 5 2" xfId="150"/>
    <cellStyle name="Обычный 2 2 6" xfId="151"/>
    <cellStyle name="Обычный 2 2 7" xfId="152"/>
    <cellStyle name="Обычный 2 2 7 2" xfId="153"/>
    <cellStyle name="Обычный 2 2 8" xfId="154"/>
    <cellStyle name="Обычный 2 2 8 2" xfId="155"/>
    <cellStyle name="Обычный 2 2 9" xfId="156"/>
    <cellStyle name="Обычный 2 2 9 2" xfId="157"/>
    <cellStyle name="Обычный 2 24 5" xfId="158"/>
    <cellStyle name="Обычный 2 3" xfId="159"/>
    <cellStyle name="Обычный 2 3 2" xfId="160"/>
    <cellStyle name="Обычный 2 4" xfId="161"/>
    <cellStyle name="Обычный 2 4 2" xfId="162"/>
    <cellStyle name="Обычный 2 4 3" xfId="163"/>
    <cellStyle name="Обычный 2 4 4" xfId="164"/>
    <cellStyle name="Обычный 2 4 5" xfId="165"/>
    <cellStyle name="Обычный 2 4 6" xfId="166"/>
    <cellStyle name="Обычный 2 5" xfId="167"/>
    <cellStyle name="Обычный 2 6" xfId="168"/>
    <cellStyle name="Обычный 2 7" xfId="169"/>
    <cellStyle name="Обычный 2 8" xfId="170"/>
    <cellStyle name="Обычный 2 9" xfId="171"/>
    <cellStyle name="Обычный 2_Выездка ноябрь 2010 г." xfId="172"/>
    <cellStyle name="Обычный 3" xfId="173"/>
    <cellStyle name="Обычный 3 2" xfId="174"/>
    <cellStyle name="Обычный 3 2 2" xfId="175"/>
    <cellStyle name="Обычный 3 2 2 2" xfId="176"/>
    <cellStyle name="Обычный 3 2 2 3" xfId="177"/>
    <cellStyle name="Обычный 3 2 2 4" xfId="178"/>
    <cellStyle name="Обычный 3 2 2 5" xfId="179"/>
    <cellStyle name="Обычный 3 2 2 6" xfId="180"/>
    <cellStyle name="Обычный 3 3" xfId="181"/>
    <cellStyle name="Обычный 3 3 2" xfId="182"/>
    <cellStyle name="Обычный 3 4" xfId="183"/>
    <cellStyle name="Обычный 4" xfId="184"/>
    <cellStyle name="Обычный 4 2" xfId="185"/>
    <cellStyle name="Обычный 4 2 2" xfId="186"/>
    <cellStyle name="Обычный 4 2 2 2" xfId="187"/>
    <cellStyle name="Обычный 4 2 2 3" xfId="188"/>
    <cellStyle name="Обычный 4 2 3" xfId="189"/>
    <cellStyle name="Обычный 4 3" xfId="190"/>
    <cellStyle name="Обычный 4 4" xfId="191"/>
    <cellStyle name="Обычный 4_Фаворит конкур сентябрь 2015" xfId="192"/>
    <cellStyle name="Обычный 5" xfId="193"/>
    <cellStyle name="Обычный 5 2" xfId="194"/>
    <cellStyle name="Обычный 6" xfId="195"/>
    <cellStyle name="Обычный 6 10" xfId="196"/>
    <cellStyle name="Обычный 6 2" xfId="197"/>
    <cellStyle name="Обычный 6 3" xfId="198"/>
    <cellStyle name="Обычный 6 3 2" xfId="199"/>
    <cellStyle name="Обычный 6 4" xfId="200"/>
    <cellStyle name="Обычный 7" xfId="201"/>
    <cellStyle name="Обычный 7 2" xfId="202"/>
    <cellStyle name="Обычный 7 3" xfId="203"/>
    <cellStyle name="Обычный 7 4" xfId="204"/>
    <cellStyle name="Обычный 7 5" xfId="205"/>
    <cellStyle name="Обычный 7 6" xfId="206"/>
    <cellStyle name="Обычный 8" xfId="207"/>
    <cellStyle name="Обычный 8 2" xfId="208"/>
    <cellStyle name="Обычный 9" xfId="209"/>
    <cellStyle name="Обычный 9 2" xfId="210"/>
    <cellStyle name="Обычный_Выездка 2" xfId="211"/>
    <cellStyle name="Обычный_выездка протоколы" xfId="212"/>
    <cellStyle name="Обычный_Измайлово-2003" xfId="213"/>
    <cellStyle name="Обычный_Измайлово-2003 2" xfId="214"/>
    <cellStyle name="Обычный_Липецк 2009" xfId="215"/>
    <cellStyle name="Обычный_Лист Microsoft Excel" xfId="216"/>
    <cellStyle name="Обычный_Лист Microsoft Excel 11" xfId="217"/>
    <cellStyle name="Обычный_Россия (В) юниоры" xfId="218"/>
    <cellStyle name="Обычный_Стартовый по выездке" xfId="219"/>
    <cellStyle name="Обычный_ЧМ выездка" xfId="220"/>
    <cellStyle name="Followed Hyperlink" xfId="221"/>
    <cellStyle name="Плохой" xfId="222"/>
    <cellStyle name="Плохой 2" xfId="223"/>
    <cellStyle name="Пояснение" xfId="224"/>
    <cellStyle name="Пояснение 2" xfId="225"/>
    <cellStyle name="Примечание" xfId="226"/>
    <cellStyle name="Примечание 2" xfId="227"/>
    <cellStyle name="Percent" xfId="228"/>
    <cellStyle name="Процентный 2" xfId="229"/>
    <cellStyle name="Процентный 2 2" xfId="230"/>
    <cellStyle name="Связанная ячейка" xfId="231"/>
    <cellStyle name="Связанная ячейка 2" xfId="232"/>
    <cellStyle name="Текст предупреждения" xfId="233"/>
    <cellStyle name="Текст предупреждения 2" xfId="234"/>
    <cellStyle name="Comma" xfId="235"/>
    <cellStyle name="Comma [0]" xfId="236"/>
    <cellStyle name="Финансовый 2" xfId="237"/>
    <cellStyle name="Финансовый 3" xfId="238"/>
    <cellStyle name="Хороший" xfId="239"/>
    <cellStyle name="Хороший 2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771525</xdr:colOff>
      <xdr:row>2</xdr:row>
      <xdr:rowOff>171450</xdr:rowOff>
    </xdr:from>
    <xdr:to>
      <xdr:col>7</xdr:col>
      <xdr:colOff>733425</xdr:colOff>
      <xdr:row>3</xdr:row>
      <xdr:rowOff>342900</xdr:rowOff>
    </xdr:to>
    <xdr:pic>
      <xdr:nvPicPr>
        <xdr:cNvPr id="1" name="Рисунок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86677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552450</xdr:colOff>
      <xdr:row>0</xdr:row>
      <xdr:rowOff>0</xdr:rowOff>
    </xdr:from>
    <xdr:ext cx="704850" cy="962025"/>
    <xdr:sp>
      <xdr:nvSpPr>
        <xdr:cNvPr id="2" name="Рисунок 2"/>
        <xdr:cNvSpPr>
          <a:spLocks noChangeAspect="1"/>
        </xdr:cNvSpPr>
      </xdr:nvSpPr>
      <xdr:spPr>
        <a:xfrm>
          <a:off x="6181725" y="0"/>
          <a:ext cx="7048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19150" cy="752475"/>
    <xdr:sp>
      <xdr:nvSpPr>
        <xdr:cNvPr id="3" name="Рисунок 4"/>
        <xdr:cNvSpPr>
          <a:spLocks noChangeAspect="1"/>
        </xdr:cNvSpPr>
      </xdr:nvSpPr>
      <xdr:spPr>
        <a:xfrm>
          <a:off x="0" y="0"/>
          <a:ext cx="8191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438150</xdr:colOff>
      <xdr:row>2</xdr:row>
      <xdr:rowOff>95250</xdr:rowOff>
    </xdr:from>
    <xdr:ext cx="476250" cy="561975"/>
    <xdr:sp>
      <xdr:nvSpPr>
        <xdr:cNvPr id="4" name="Рисунок 1"/>
        <xdr:cNvSpPr>
          <a:spLocks noChangeAspect="1"/>
        </xdr:cNvSpPr>
      </xdr:nvSpPr>
      <xdr:spPr>
        <a:xfrm>
          <a:off x="695325" y="790575"/>
          <a:ext cx="4762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38100</xdr:colOff>
      <xdr:row>2</xdr:row>
      <xdr:rowOff>85725</xdr:rowOff>
    </xdr:from>
    <xdr:to>
      <xdr:col>21</xdr:col>
      <xdr:colOff>295275</xdr:colOff>
      <xdr:row>5</xdr:row>
      <xdr:rowOff>104775</xdr:rowOff>
    </xdr:to>
    <xdr:pic>
      <xdr:nvPicPr>
        <xdr:cNvPr id="1" name="Рисунок 4" descr="C:\Users\Елена\Desktop\image001-1024x85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581025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</xdr:row>
      <xdr:rowOff>28575</xdr:rowOff>
    </xdr:from>
    <xdr:to>
      <xdr:col>1</xdr:col>
      <xdr:colOff>457200</xdr:colOff>
      <xdr:row>5</xdr:row>
      <xdr:rowOff>114300</xdr:rowOff>
    </xdr:to>
    <xdr:pic>
      <xdr:nvPicPr>
        <xdr:cNvPr id="2" name="Рисунок 4" descr="D:\Эквиторус лого\Эквиторус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523875"/>
          <a:ext cx="485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1</xdr:row>
      <xdr:rowOff>228600</xdr:rowOff>
    </xdr:from>
    <xdr:to>
      <xdr:col>17</xdr:col>
      <xdr:colOff>114300</xdr:colOff>
      <xdr:row>4</xdr:row>
      <xdr:rowOff>133350</xdr:rowOff>
    </xdr:to>
    <xdr:pic>
      <xdr:nvPicPr>
        <xdr:cNvPr id="1" name="Рисунок 4" descr="C:\Users\Елена\Desktop\image001-1024x85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419100"/>
          <a:ext cx="685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</xdr:row>
      <xdr:rowOff>257175</xdr:rowOff>
    </xdr:from>
    <xdr:to>
      <xdr:col>1</xdr:col>
      <xdr:colOff>581025</xdr:colOff>
      <xdr:row>4</xdr:row>
      <xdr:rowOff>171450</xdr:rowOff>
    </xdr:to>
    <xdr:pic>
      <xdr:nvPicPr>
        <xdr:cNvPr id="2" name="Рисунок 4" descr="D:\Эквиторус лого\Эквиторус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4476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38100</xdr:colOff>
      <xdr:row>2</xdr:row>
      <xdr:rowOff>85725</xdr:rowOff>
    </xdr:from>
    <xdr:to>
      <xdr:col>21</xdr:col>
      <xdr:colOff>200025</xdr:colOff>
      <xdr:row>5</xdr:row>
      <xdr:rowOff>104775</xdr:rowOff>
    </xdr:to>
    <xdr:pic>
      <xdr:nvPicPr>
        <xdr:cNvPr id="1" name="Рисунок 4" descr="C:\Users\Елена\Desktop\image001-1024x85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581025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</xdr:row>
      <xdr:rowOff>28575</xdr:rowOff>
    </xdr:from>
    <xdr:to>
      <xdr:col>1</xdr:col>
      <xdr:colOff>619125</xdr:colOff>
      <xdr:row>5</xdr:row>
      <xdr:rowOff>114300</xdr:rowOff>
    </xdr:to>
    <xdr:pic>
      <xdr:nvPicPr>
        <xdr:cNvPr id="2" name="Рисунок 4" descr="D:\Эквиторус лого\Эквиторус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23875"/>
          <a:ext cx="476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38100</xdr:colOff>
      <xdr:row>2</xdr:row>
      <xdr:rowOff>85725</xdr:rowOff>
    </xdr:from>
    <xdr:to>
      <xdr:col>21</xdr:col>
      <xdr:colOff>295275</xdr:colOff>
      <xdr:row>5</xdr:row>
      <xdr:rowOff>104775</xdr:rowOff>
    </xdr:to>
    <xdr:pic>
      <xdr:nvPicPr>
        <xdr:cNvPr id="1" name="Рисунок 4" descr="C:\Users\Елена\Desktop\image001-1024x85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581025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</xdr:row>
      <xdr:rowOff>28575</xdr:rowOff>
    </xdr:from>
    <xdr:to>
      <xdr:col>1</xdr:col>
      <xdr:colOff>457200</xdr:colOff>
      <xdr:row>5</xdr:row>
      <xdr:rowOff>114300</xdr:rowOff>
    </xdr:to>
    <xdr:pic>
      <xdr:nvPicPr>
        <xdr:cNvPr id="2" name="Рисунок 4" descr="D:\Эквиторус лого\Эквиторус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523875"/>
          <a:ext cx="485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371475</xdr:colOff>
      <xdr:row>2</xdr:row>
      <xdr:rowOff>85725</xdr:rowOff>
    </xdr:from>
    <xdr:to>
      <xdr:col>18</xdr:col>
      <xdr:colOff>133350</xdr:colOff>
      <xdr:row>5</xdr:row>
      <xdr:rowOff>104775</xdr:rowOff>
    </xdr:to>
    <xdr:pic>
      <xdr:nvPicPr>
        <xdr:cNvPr id="1" name="Рисунок 4" descr="C:\Users\Елена\Desktop\image001-1024x85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5810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</xdr:row>
      <xdr:rowOff>28575</xdr:rowOff>
    </xdr:from>
    <xdr:to>
      <xdr:col>1</xdr:col>
      <xdr:colOff>457200</xdr:colOff>
      <xdr:row>5</xdr:row>
      <xdr:rowOff>114300</xdr:rowOff>
    </xdr:to>
    <xdr:pic>
      <xdr:nvPicPr>
        <xdr:cNvPr id="2" name="Рисунок 4" descr="D:\Эквиторус лого\Эквиторус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523875"/>
          <a:ext cx="485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2</xdr:row>
      <xdr:rowOff>38100</xdr:rowOff>
    </xdr:from>
    <xdr:to>
      <xdr:col>10</xdr:col>
      <xdr:colOff>161925</xdr:colOff>
      <xdr:row>4</xdr:row>
      <xdr:rowOff>28575</xdr:rowOff>
    </xdr:to>
    <xdr:pic>
      <xdr:nvPicPr>
        <xdr:cNvPr id="1" name="Рисунок 4" descr="C:\Users\Елена\Desktop\image001-1024x85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571500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171450</xdr:rowOff>
    </xdr:from>
    <xdr:to>
      <xdr:col>1</xdr:col>
      <xdr:colOff>228600</xdr:colOff>
      <xdr:row>3</xdr:row>
      <xdr:rowOff>238125</xdr:rowOff>
    </xdr:to>
    <xdr:pic>
      <xdr:nvPicPr>
        <xdr:cNvPr id="2" name="Рисунок 2" descr="D:\Эквиторус лого\Эквиторус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14350"/>
          <a:ext cx="457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1</xdr:row>
      <xdr:rowOff>28575</xdr:rowOff>
    </xdr:from>
    <xdr:to>
      <xdr:col>10</xdr:col>
      <xdr:colOff>304800</xdr:colOff>
      <xdr:row>2</xdr:row>
      <xdr:rowOff>209550</xdr:rowOff>
    </xdr:to>
    <xdr:pic>
      <xdr:nvPicPr>
        <xdr:cNvPr id="1" name="Рисунок 4" descr="C:\Users\Елена\Desktop\image001-1024x85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371475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38100</xdr:rowOff>
    </xdr:from>
    <xdr:to>
      <xdr:col>1</xdr:col>
      <xdr:colOff>609600</xdr:colOff>
      <xdr:row>3</xdr:row>
      <xdr:rowOff>28575</xdr:rowOff>
    </xdr:to>
    <xdr:pic>
      <xdr:nvPicPr>
        <xdr:cNvPr id="2" name="Рисунок 2" descr="D:\Эквиторус лого\Эквиторус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81000"/>
          <a:ext cx="523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85725</xdr:colOff>
      <xdr:row>2</xdr:row>
      <xdr:rowOff>114300</xdr:rowOff>
    </xdr:from>
    <xdr:to>
      <xdr:col>20</xdr:col>
      <xdr:colOff>171450</xdr:colOff>
      <xdr:row>5</xdr:row>
      <xdr:rowOff>133350</xdr:rowOff>
    </xdr:to>
    <xdr:pic>
      <xdr:nvPicPr>
        <xdr:cNvPr id="1" name="Рисунок 4" descr="C:\Users\Елена\Desktop\image001-1024x85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609600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2</xdr:row>
      <xdr:rowOff>19050</xdr:rowOff>
    </xdr:from>
    <xdr:to>
      <xdr:col>1</xdr:col>
      <xdr:colOff>676275</xdr:colOff>
      <xdr:row>5</xdr:row>
      <xdr:rowOff>104775</xdr:rowOff>
    </xdr:to>
    <xdr:pic>
      <xdr:nvPicPr>
        <xdr:cNvPr id="2" name="Рисунок 2" descr="D:\Эквиторус лого\Эквиторус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514350"/>
          <a:ext cx="485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19050</xdr:colOff>
      <xdr:row>3</xdr:row>
      <xdr:rowOff>85725</xdr:rowOff>
    </xdr:from>
    <xdr:to>
      <xdr:col>20</xdr:col>
      <xdr:colOff>114300</xdr:colOff>
      <xdr:row>6</xdr:row>
      <xdr:rowOff>57150</xdr:rowOff>
    </xdr:to>
    <xdr:pic>
      <xdr:nvPicPr>
        <xdr:cNvPr id="1" name="Рисунок 4" descr="C:\Users\Елена\Desktop\image001-1024x85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7810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</xdr:row>
      <xdr:rowOff>180975</xdr:rowOff>
    </xdr:from>
    <xdr:to>
      <xdr:col>1</xdr:col>
      <xdr:colOff>514350</xdr:colOff>
      <xdr:row>6</xdr:row>
      <xdr:rowOff>19050</xdr:rowOff>
    </xdr:to>
    <xdr:pic>
      <xdr:nvPicPr>
        <xdr:cNvPr id="2" name="Рисунок 2" descr="D:\Эквиторус лого\Эквиторус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676275"/>
          <a:ext cx="485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38100</xdr:colOff>
      <xdr:row>2</xdr:row>
      <xdr:rowOff>85725</xdr:rowOff>
    </xdr:from>
    <xdr:to>
      <xdr:col>21</xdr:col>
      <xdr:colOff>295275</xdr:colOff>
      <xdr:row>5</xdr:row>
      <xdr:rowOff>104775</xdr:rowOff>
    </xdr:to>
    <xdr:pic>
      <xdr:nvPicPr>
        <xdr:cNvPr id="1" name="Рисунок 4" descr="C:\Users\Елена\Desktop\image001-1024x85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581025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</xdr:row>
      <xdr:rowOff>28575</xdr:rowOff>
    </xdr:from>
    <xdr:to>
      <xdr:col>1</xdr:col>
      <xdr:colOff>457200</xdr:colOff>
      <xdr:row>5</xdr:row>
      <xdr:rowOff>114300</xdr:rowOff>
    </xdr:to>
    <xdr:pic>
      <xdr:nvPicPr>
        <xdr:cNvPr id="2" name="Рисунок 4" descr="D:\Эквиторус лого\Эквиторус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523875"/>
          <a:ext cx="485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142875</xdr:colOff>
      <xdr:row>2</xdr:row>
      <xdr:rowOff>123825</xdr:rowOff>
    </xdr:from>
    <xdr:to>
      <xdr:col>20</xdr:col>
      <xdr:colOff>76200</xdr:colOff>
      <xdr:row>5</xdr:row>
      <xdr:rowOff>142875</xdr:rowOff>
    </xdr:to>
    <xdr:pic>
      <xdr:nvPicPr>
        <xdr:cNvPr id="1" name="Рисунок 4" descr="C:\Users\Елена\Desktop\image001-1024x85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619125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6</xdr:row>
      <xdr:rowOff>133350</xdr:rowOff>
    </xdr:to>
    <xdr:pic>
      <xdr:nvPicPr>
        <xdr:cNvPr id="2" name="Рисунок 4" descr="D:\Эквиторус лого\Эквиторус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695325"/>
          <a:ext cx="485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1</xdr:row>
      <xdr:rowOff>180975</xdr:rowOff>
    </xdr:from>
    <xdr:to>
      <xdr:col>1</xdr:col>
      <xdr:colOff>981075</xdr:colOff>
      <xdr:row>4</xdr:row>
      <xdr:rowOff>180975</xdr:rowOff>
    </xdr:to>
    <xdr:pic>
      <xdr:nvPicPr>
        <xdr:cNvPr id="1" name="Рисунок 2" descr="D:\Эквиторус лого\Эквитору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61950"/>
          <a:ext cx="542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466725</xdr:colOff>
      <xdr:row>2</xdr:row>
      <xdr:rowOff>38100</xdr:rowOff>
    </xdr:from>
    <xdr:to>
      <xdr:col>14</xdr:col>
      <xdr:colOff>314325</xdr:colOff>
      <xdr:row>5</xdr:row>
      <xdr:rowOff>0</xdr:rowOff>
    </xdr:to>
    <xdr:pic>
      <xdr:nvPicPr>
        <xdr:cNvPr id="2" name="Рисунок 4" descr="C:\Users\Елена\Desktop\image001-1024x858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01075" y="542925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95250</xdr:colOff>
      <xdr:row>2</xdr:row>
      <xdr:rowOff>9525</xdr:rowOff>
    </xdr:from>
    <xdr:to>
      <xdr:col>18</xdr:col>
      <xdr:colOff>0</xdr:colOff>
      <xdr:row>5</xdr:row>
      <xdr:rowOff>19050</xdr:rowOff>
    </xdr:to>
    <xdr:pic>
      <xdr:nvPicPr>
        <xdr:cNvPr id="1" name="Рисунок 4" descr="C:\Users\Елена\Desktop\image001-1024x85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542925"/>
          <a:ext cx="685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323850</xdr:rowOff>
    </xdr:from>
    <xdr:to>
      <xdr:col>1</xdr:col>
      <xdr:colOff>533400</xdr:colOff>
      <xdr:row>5</xdr:row>
      <xdr:rowOff>0</xdr:rowOff>
    </xdr:to>
    <xdr:pic>
      <xdr:nvPicPr>
        <xdr:cNvPr id="2" name="Рисунок 4" descr="D:\Эквиторус лого\Эквиторус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514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95250</xdr:colOff>
      <xdr:row>2</xdr:row>
      <xdr:rowOff>161925</xdr:rowOff>
    </xdr:from>
    <xdr:to>
      <xdr:col>18</xdr:col>
      <xdr:colOff>0</xdr:colOff>
      <xdr:row>5</xdr:row>
      <xdr:rowOff>171450</xdr:rowOff>
    </xdr:to>
    <xdr:pic>
      <xdr:nvPicPr>
        <xdr:cNvPr id="1" name="Рисунок 4" descr="C:\Users\Елена\Desktop\image001-1024x85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695325"/>
          <a:ext cx="685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</xdr:row>
      <xdr:rowOff>38100</xdr:rowOff>
    </xdr:from>
    <xdr:to>
      <xdr:col>1</xdr:col>
      <xdr:colOff>523875</xdr:colOff>
      <xdr:row>6</xdr:row>
      <xdr:rowOff>19050</xdr:rowOff>
    </xdr:to>
    <xdr:pic>
      <xdr:nvPicPr>
        <xdr:cNvPr id="2" name="Рисунок 4" descr="D:\Эквиторус лого\Эквиторус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77152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38100</xdr:colOff>
      <xdr:row>2</xdr:row>
      <xdr:rowOff>85725</xdr:rowOff>
    </xdr:from>
    <xdr:to>
      <xdr:col>21</xdr:col>
      <xdr:colOff>200025</xdr:colOff>
      <xdr:row>5</xdr:row>
      <xdr:rowOff>104775</xdr:rowOff>
    </xdr:to>
    <xdr:pic>
      <xdr:nvPicPr>
        <xdr:cNvPr id="1" name="Рисунок 4" descr="C:\Users\Елена\Desktop\image001-1024x85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581025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</xdr:row>
      <xdr:rowOff>28575</xdr:rowOff>
    </xdr:from>
    <xdr:to>
      <xdr:col>1</xdr:col>
      <xdr:colOff>619125</xdr:colOff>
      <xdr:row>5</xdr:row>
      <xdr:rowOff>114300</xdr:rowOff>
    </xdr:to>
    <xdr:pic>
      <xdr:nvPicPr>
        <xdr:cNvPr id="2" name="Рисунок 4" descr="D:\Эквиторус лого\Эквиторус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23875"/>
          <a:ext cx="476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info@MaximaEquisport.ru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info@MaximaEquisport.ru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IV99"/>
  <sheetViews>
    <sheetView view="pageBreakPreview" zoomScale="130" zoomScaleNormal="50" zoomScaleSheetLayoutView="130" zoomScalePageLayoutView="0" workbookViewId="0" topLeftCell="A10">
      <selection activeCell="I98" sqref="I98"/>
    </sheetView>
  </sheetViews>
  <sheetFormatPr defaultColWidth="9.140625" defaultRowHeight="15"/>
  <cols>
    <col min="1" max="1" width="3.8515625" style="22" customWidth="1"/>
    <col min="2" max="2" width="17.8515625" style="22" customWidth="1"/>
    <col min="3" max="4" width="5.28125" style="22" customWidth="1"/>
    <col min="5" max="5" width="33.7109375" style="22" customWidth="1"/>
    <col min="6" max="6" width="6.57421875" style="22" customWidth="1"/>
    <col min="7" max="7" width="11.8515625" style="22" customWidth="1"/>
    <col min="8" max="8" width="18.7109375" style="22" customWidth="1"/>
    <col min="9" max="9" width="26.421875" style="41" customWidth="1"/>
    <col min="10" max="224" width="9.140625" style="21" customWidth="1"/>
    <col min="225" max="225" width="4.8515625" style="21" customWidth="1"/>
    <col min="226" max="227" width="6.140625" style="21" customWidth="1"/>
    <col min="228" max="228" width="15.7109375" style="21" customWidth="1"/>
    <col min="229" max="229" width="5.28125" style="21" customWidth="1"/>
    <col min="230" max="230" width="42.421875" style="21" customWidth="1"/>
    <col min="231" max="232" width="0" style="21" hidden="1" customWidth="1"/>
    <col min="233" max="233" width="18.8515625" style="21" customWidth="1"/>
    <col min="234" max="234" width="6.7109375" style="21" customWidth="1"/>
    <col min="235" max="235" width="7.8515625" style="21" customWidth="1"/>
    <col min="236" max="236" width="4.421875" style="21" customWidth="1"/>
    <col min="237" max="237" width="6.7109375" style="21" customWidth="1"/>
    <col min="238" max="238" width="7.8515625" style="21" customWidth="1"/>
    <col min="239" max="239" width="4.7109375" style="21" customWidth="1"/>
    <col min="240" max="240" width="6.28125" style="21" customWidth="1"/>
    <col min="241" max="241" width="7.8515625" style="21" customWidth="1"/>
    <col min="242" max="242" width="4.00390625" style="21" customWidth="1"/>
    <col min="243" max="243" width="2.421875" style="21" customWidth="1"/>
    <col min="244" max="244" width="6.28125" style="21" customWidth="1"/>
    <col min="245" max="245" width="7.8515625" style="21" customWidth="1"/>
    <col min="246" max="247" width="5.28125" style="21" customWidth="1"/>
    <col min="248" max="16384" width="9.140625" style="21" customWidth="1"/>
  </cols>
  <sheetData>
    <row r="1" spans="1:8" ht="23.25" customHeight="1">
      <c r="A1" s="276" t="s">
        <v>167</v>
      </c>
      <c r="B1" s="276"/>
      <c r="C1" s="276"/>
      <c r="D1" s="276"/>
      <c r="E1" s="276"/>
      <c r="F1" s="276"/>
      <c r="G1" s="276"/>
      <c r="H1" s="276"/>
    </row>
    <row r="2" spans="1:9" s="43" customFormat="1" ht="31.5" customHeight="1">
      <c r="A2" s="276" t="s">
        <v>168</v>
      </c>
      <c r="B2" s="276"/>
      <c r="C2" s="276"/>
      <c r="D2" s="276"/>
      <c r="E2" s="276"/>
      <c r="F2" s="276"/>
      <c r="G2" s="276"/>
      <c r="H2" s="276"/>
      <c r="I2" s="42"/>
    </row>
    <row r="3" spans="1:9" s="43" customFormat="1" ht="31.5" customHeight="1">
      <c r="A3" s="276" t="s">
        <v>169</v>
      </c>
      <c r="B3" s="276"/>
      <c r="C3" s="276"/>
      <c r="D3" s="276"/>
      <c r="E3" s="276"/>
      <c r="F3" s="276"/>
      <c r="G3" s="276"/>
      <c r="H3" s="276"/>
      <c r="I3" s="42"/>
    </row>
    <row r="4" spans="1:8" ht="35.25" customHeight="1">
      <c r="A4" s="277" t="s">
        <v>170</v>
      </c>
      <c r="B4" s="277"/>
      <c r="C4" s="277"/>
      <c r="D4" s="277"/>
      <c r="E4" s="277"/>
      <c r="F4" s="277"/>
      <c r="G4" s="277"/>
      <c r="H4" s="277"/>
    </row>
    <row r="5" spans="1:9" s="48" customFormat="1" ht="13.5" customHeight="1">
      <c r="A5" s="44" t="s">
        <v>20</v>
      </c>
      <c r="B5" s="45"/>
      <c r="C5" s="45"/>
      <c r="D5" s="45"/>
      <c r="E5" s="45"/>
      <c r="F5" s="45"/>
      <c r="G5" s="45"/>
      <c r="H5" s="46" t="s">
        <v>171</v>
      </c>
      <c r="I5" s="47"/>
    </row>
    <row r="6" spans="1:9" s="50" customFormat="1" ht="13.5" customHeight="1">
      <c r="A6" s="275" t="s">
        <v>172</v>
      </c>
      <c r="B6" s="273" t="s">
        <v>173</v>
      </c>
      <c r="C6" s="274" t="s">
        <v>174</v>
      </c>
      <c r="D6" s="274" t="s">
        <v>175</v>
      </c>
      <c r="E6" s="273" t="s">
        <v>0</v>
      </c>
      <c r="F6" s="274" t="s">
        <v>176</v>
      </c>
      <c r="G6" s="275" t="s">
        <v>19</v>
      </c>
      <c r="H6" s="273" t="s">
        <v>3</v>
      </c>
      <c r="I6" s="49"/>
    </row>
    <row r="7" spans="1:9" s="50" customFormat="1" ht="30" customHeight="1">
      <c r="A7" s="275"/>
      <c r="B7" s="273"/>
      <c r="C7" s="275"/>
      <c r="D7" s="275"/>
      <c r="E7" s="273"/>
      <c r="F7" s="275"/>
      <c r="G7" s="275"/>
      <c r="H7" s="273"/>
      <c r="I7" s="49"/>
    </row>
    <row r="8" spans="1:9" s="52" customFormat="1" ht="49.5" customHeight="1">
      <c r="A8" s="275"/>
      <c r="B8" s="273"/>
      <c r="C8" s="275"/>
      <c r="D8" s="275"/>
      <c r="E8" s="273"/>
      <c r="F8" s="275"/>
      <c r="G8" s="275"/>
      <c r="H8" s="273"/>
      <c r="I8" s="51"/>
    </row>
    <row r="9" spans="1:16" s="61" customFormat="1" ht="26.25" customHeight="1">
      <c r="A9" s="53">
        <v>1</v>
      </c>
      <c r="B9" s="31" t="s">
        <v>270</v>
      </c>
      <c r="C9" s="34" t="s">
        <v>271</v>
      </c>
      <c r="D9" s="35">
        <v>2</v>
      </c>
      <c r="E9" s="36" t="s">
        <v>272</v>
      </c>
      <c r="F9" s="32" t="s">
        <v>273</v>
      </c>
      <c r="G9" s="37" t="s">
        <v>274</v>
      </c>
      <c r="H9" s="38" t="s">
        <v>275</v>
      </c>
      <c r="I9" s="54"/>
      <c r="J9" s="55"/>
      <c r="K9" s="56"/>
      <c r="L9" s="57"/>
      <c r="M9" s="58"/>
      <c r="N9" s="59"/>
      <c r="O9" s="59"/>
      <c r="P9" s="60"/>
    </row>
    <row r="10" spans="1:16" s="61" customFormat="1" ht="26.25" customHeight="1">
      <c r="A10" s="53">
        <v>2</v>
      </c>
      <c r="B10" s="31" t="s">
        <v>392</v>
      </c>
      <c r="C10" s="34" t="s">
        <v>393</v>
      </c>
      <c r="D10" s="35" t="s">
        <v>28</v>
      </c>
      <c r="E10" s="36" t="s">
        <v>394</v>
      </c>
      <c r="F10" s="32" t="s">
        <v>395</v>
      </c>
      <c r="G10" s="37" t="s">
        <v>396</v>
      </c>
      <c r="H10" s="38" t="s">
        <v>275</v>
      </c>
      <c r="I10" s="62"/>
      <c r="J10" s="55"/>
      <c r="K10" s="56"/>
      <c r="L10" s="57"/>
      <c r="M10" s="58"/>
      <c r="N10" s="63"/>
      <c r="O10" s="63"/>
      <c r="P10" s="60"/>
    </row>
    <row r="11" spans="1:16" s="61" customFormat="1" ht="26.25" customHeight="1">
      <c r="A11" s="53">
        <v>3</v>
      </c>
      <c r="B11" s="31" t="s">
        <v>37</v>
      </c>
      <c r="C11" s="34" t="s">
        <v>417</v>
      </c>
      <c r="D11" s="35">
        <v>1</v>
      </c>
      <c r="E11" s="36" t="s">
        <v>418</v>
      </c>
      <c r="F11" s="32" t="s">
        <v>38</v>
      </c>
      <c r="G11" s="37" t="s">
        <v>419</v>
      </c>
      <c r="H11" s="38" t="s">
        <v>275</v>
      </c>
      <c r="I11" s="62"/>
      <c r="J11" s="55"/>
      <c r="K11" s="56"/>
      <c r="L11" s="57"/>
      <c r="M11" s="58"/>
      <c r="N11" s="63"/>
      <c r="O11" s="63"/>
      <c r="P11" s="60"/>
    </row>
    <row r="12" spans="1:16" s="61" customFormat="1" ht="26.25" customHeight="1">
      <c r="A12" s="53">
        <v>4</v>
      </c>
      <c r="B12" s="31" t="s">
        <v>323</v>
      </c>
      <c r="C12" s="34" t="s">
        <v>324</v>
      </c>
      <c r="D12" s="35" t="s">
        <v>28</v>
      </c>
      <c r="E12" s="36" t="s">
        <v>325</v>
      </c>
      <c r="F12" s="32" t="s">
        <v>461</v>
      </c>
      <c r="G12" s="37" t="s">
        <v>327</v>
      </c>
      <c r="H12" s="35" t="s">
        <v>275</v>
      </c>
      <c r="I12" s="62"/>
      <c r="J12" s="55"/>
      <c r="K12" s="56"/>
      <c r="L12" s="57"/>
      <c r="M12" s="58"/>
      <c r="N12" s="63"/>
      <c r="O12" s="63"/>
      <c r="P12" s="60"/>
    </row>
    <row r="13" spans="1:16" s="61" customFormat="1" ht="26.25" customHeight="1">
      <c r="A13" s="53">
        <v>5</v>
      </c>
      <c r="B13" s="31" t="s">
        <v>397</v>
      </c>
      <c r="C13" s="34" t="s">
        <v>398</v>
      </c>
      <c r="D13" s="35">
        <v>1</v>
      </c>
      <c r="E13" s="36" t="s">
        <v>399</v>
      </c>
      <c r="F13" s="32" t="s">
        <v>400</v>
      </c>
      <c r="G13" s="37" t="s">
        <v>401</v>
      </c>
      <c r="H13" s="38" t="s">
        <v>402</v>
      </c>
      <c r="I13" s="62"/>
      <c r="J13" s="55"/>
      <c r="K13" s="56"/>
      <c r="L13" s="57"/>
      <c r="M13" s="58"/>
      <c r="N13" s="63"/>
      <c r="O13" s="63"/>
      <c r="P13" s="60"/>
    </row>
    <row r="14" spans="1:16" s="61" customFormat="1" ht="26.25" customHeight="1">
      <c r="A14" s="53">
        <v>6</v>
      </c>
      <c r="B14" s="31" t="s">
        <v>403</v>
      </c>
      <c r="C14" s="34" t="s">
        <v>404</v>
      </c>
      <c r="D14" s="35">
        <v>1</v>
      </c>
      <c r="E14" s="36" t="s">
        <v>405</v>
      </c>
      <c r="F14" s="32" t="s">
        <v>406</v>
      </c>
      <c r="G14" s="37" t="s">
        <v>407</v>
      </c>
      <c r="H14" s="38" t="s">
        <v>402</v>
      </c>
      <c r="I14" s="54"/>
      <c r="J14" s="55"/>
      <c r="K14" s="56"/>
      <c r="L14" s="57"/>
      <c r="M14" s="58"/>
      <c r="N14" s="59"/>
      <c r="O14" s="59"/>
      <c r="P14" s="60"/>
    </row>
    <row r="15" spans="1:16" s="61" customFormat="1" ht="26.25" customHeight="1">
      <c r="A15" s="53">
        <v>7</v>
      </c>
      <c r="B15" s="31" t="s">
        <v>199</v>
      </c>
      <c r="C15" s="34" t="s">
        <v>200</v>
      </c>
      <c r="D15" s="35" t="s">
        <v>23</v>
      </c>
      <c r="E15" s="36" t="s">
        <v>201</v>
      </c>
      <c r="F15" s="32" t="s">
        <v>202</v>
      </c>
      <c r="G15" s="37" t="s">
        <v>203</v>
      </c>
      <c r="H15" s="38" t="s">
        <v>204</v>
      </c>
      <c r="I15" s="64"/>
      <c r="J15" s="65"/>
      <c r="K15" s="65"/>
      <c r="L15" s="65"/>
      <c r="M15" s="65"/>
      <c r="N15" s="65"/>
      <c r="O15" s="65"/>
      <c r="P15" s="65"/>
    </row>
    <row r="16" spans="1:16" s="61" customFormat="1" ht="26.25" customHeight="1">
      <c r="A16" s="53">
        <v>8</v>
      </c>
      <c r="B16" s="31" t="s">
        <v>59</v>
      </c>
      <c r="C16" s="34" t="s">
        <v>60</v>
      </c>
      <c r="D16" s="35">
        <v>2</v>
      </c>
      <c r="E16" s="36" t="s">
        <v>76</v>
      </c>
      <c r="F16" s="32" t="s">
        <v>177</v>
      </c>
      <c r="G16" s="37" t="s">
        <v>178</v>
      </c>
      <c r="H16" s="38" t="s">
        <v>40</v>
      </c>
      <c r="I16" s="54"/>
      <c r="J16" s="55"/>
      <c r="K16" s="56"/>
      <c r="L16" s="57"/>
      <c r="M16" s="58"/>
      <c r="N16" s="59"/>
      <c r="O16" s="59"/>
      <c r="P16" s="60"/>
    </row>
    <row r="17" spans="1:16" s="61" customFormat="1" ht="26.25" customHeight="1">
      <c r="A17" s="53">
        <v>9</v>
      </c>
      <c r="B17" s="31" t="s">
        <v>185</v>
      </c>
      <c r="C17" s="34" t="s">
        <v>186</v>
      </c>
      <c r="D17" s="35" t="s">
        <v>21</v>
      </c>
      <c r="E17" s="36" t="s">
        <v>187</v>
      </c>
      <c r="F17" s="32" t="s">
        <v>30</v>
      </c>
      <c r="G17" s="37" t="s">
        <v>188</v>
      </c>
      <c r="H17" s="38" t="s">
        <v>40</v>
      </c>
      <c r="I17" s="62"/>
      <c r="J17" s="55"/>
      <c r="K17" s="56"/>
      <c r="L17" s="57"/>
      <c r="M17" s="58"/>
      <c r="N17" s="63"/>
      <c r="O17" s="63"/>
      <c r="P17" s="60"/>
    </row>
    <row r="18" spans="1:16" s="61" customFormat="1" ht="26.25" customHeight="1">
      <c r="A18" s="53">
        <v>10</v>
      </c>
      <c r="B18" s="19" t="s">
        <v>24</v>
      </c>
      <c r="C18" s="34" t="s">
        <v>25</v>
      </c>
      <c r="D18" s="29" t="s">
        <v>21</v>
      </c>
      <c r="E18" s="19" t="s">
        <v>210</v>
      </c>
      <c r="F18" s="30" t="s">
        <v>211</v>
      </c>
      <c r="G18" s="28" t="s">
        <v>67</v>
      </c>
      <c r="H18" s="29" t="s">
        <v>40</v>
      </c>
      <c r="I18" s="54"/>
      <c r="J18" s="55"/>
      <c r="K18" s="56"/>
      <c r="L18" s="57"/>
      <c r="M18" s="58"/>
      <c r="N18" s="59"/>
      <c r="O18" s="59"/>
      <c r="P18" s="60"/>
    </row>
    <row r="19" spans="1:16" s="61" customFormat="1" ht="26.25" customHeight="1">
      <c r="A19" s="53">
        <v>11</v>
      </c>
      <c r="B19" s="23" t="s">
        <v>24</v>
      </c>
      <c r="C19" s="34" t="s">
        <v>25</v>
      </c>
      <c r="D19" s="26" t="s">
        <v>21</v>
      </c>
      <c r="E19" s="23" t="s">
        <v>115</v>
      </c>
      <c r="F19" s="24" t="s">
        <v>116</v>
      </c>
      <c r="G19" s="25" t="s">
        <v>117</v>
      </c>
      <c r="H19" s="26" t="s">
        <v>40</v>
      </c>
      <c r="I19" s="54"/>
      <c r="J19" s="55"/>
      <c r="K19" s="56"/>
      <c r="L19" s="57"/>
      <c r="M19" s="58"/>
      <c r="N19" s="59"/>
      <c r="O19" s="59"/>
      <c r="P19" s="60"/>
    </row>
    <row r="20" spans="1:16" s="61" customFormat="1" ht="26.25" customHeight="1">
      <c r="A20" s="53">
        <v>12</v>
      </c>
      <c r="B20" s="31" t="s">
        <v>238</v>
      </c>
      <c r="C20" s="34" t="s">
        <v>239</v>
      </c>
      <c r="D20" s="35" t="s">
        <v>240</v>
      </c>
      <c r="E20" s="36" t="s">
        <v>241</v>
      </c>
      <c r="F20" s="32" t="s">
        <v>242</v>
      </c>
      <c r="G20" s="37" t="s">
        <v>67</v>
      </c>
      <c r="H20" s="29" t="s">
        <v>40</v>
      </c>
      <c r="I20" s="54"/>
      <c r="J20" s="55"/>
      <c r="K20" s="56"/>
      <c r="L20" s="57"/>
      <c r="M20" s="58"/>
      <c r="N20" s="59"/>
      <c r="O20" s="59"/>
      <c r="P20" s="60"/>
    </row>
    <row r="21" spans="1:16" s="61" customFormat="1" ht="26.25" customHeight="1">
      <c r="A21" s="53">
        <v>13</v>
      </c>
      <c r="B21" s="19" t="s">
        <v>48</v>
      </c>
      <c r="C21" s="34" t="s">
        <v>284</v>
      </c>
      <c r="D21" s="29" t="s">
        <v>49</v>
      </c>
      <c r="E21" s="19" t="s">
        <v>50</v>
      </c>
      <c r="F21" s="30" t="s">
        <v>51</v>
      </c>
      <c r="G21" s="29" t="s">
        <v>285</v>
      </c>
      <c r="H21" s="29" t="s">
        <v>40</v>
      </c>
      <c r="I21" s="54"/>
      <c r="J21" s="55"/>
      <c r="K21" s="56"/>
      <c r="L21" s="57"/>
      <c r="M21" s="58"/>
      <c r="N21" s="59"/>
      <c r="O21" s="59"/>
      <c r="P21" s="60"/>
    </row>
    <row r="22" spans="1:16" s="61" customFormat="1" ht="26.25" customHeight="1">
      <c r="A22" s="53">
        <v>14</v>
      </c>
      <c r="B22" s="19" t="s">
        <v>48</v>
      </c>
      <c r="C22" s="34" t="s">
        <v>284</v>
      </c>
      <c r="D22" s="29" t="s">
        <v>49</v>
      </c>
      <c r="E22" s="19" t="s">
        <v>286</v>
      </c>
      <c r="F22" s="30" t="s">
        <v>287</v>
      </c>
      <c r="G22" s="37" t="s">
        <v>274</v>
      </c>
      <c r="H22" s="29" t="s">
        <v>40</v>
      </c>
      <c r="I22" s="54"/>
      <c r="J22" s="55"/>
      <c r="K22" s="56"/>
      <c r="L22" s="57"/>
      <c r="M22" s="58"/>
      <c r="N22" s="59"/>
      <c r="O22" s="59"/>
      <c r="P22" s="60"/>
    </row>
    <row r="23" spans="1:16" s="61" customFormat="1" ht="26.25" customHeight="1">
      <c r="A23" s="53">
        <v>15</v>
      </c>
      <c r="B23" s="31" t="s">
        <v>288</v>
      </c>
      <c r="C23" s="34" t="s">
        <v>289</v>
      </c>
      <c r="D23" s="35" t="s">
        <v>240</v>
      </c>
      <c r="E23" s="19" t="s">
        <v>286</v>
      </c>
      <c r="F23" s="30" t="s">
        <v>287</v>
      </c>
      <c r="G23" s="37" t="s">
        <v>274</v>
      </c>
      <c r="H23" s="29" t="s">
        <v>40</v>
      </c>
      <c r="I23" s="54"/>
      <c r="J23" s="55"/>
      <c r="K23" s="56"/>
      <c r="L23" s="57"/>
      <c r="M23" s="58"/>
      <c r="N23" s="59"/>
      <c r="O23" s="59"/>
      <c r="P23" s="60"/>
    </row>
    <row r="24" spans="1:16" s="61" customFormat="1" ht="26.25" customHeight="1">
      <c r="A24" s="53">
        <v>16</v>
      </c>
      <c r="B24" s="23" t="s">
        <v>31</v>
      </c>
      <c r="C24" s="34" t="s">
        <v>47</v>
      </c>
      <c r="D24" s="26" t="s">
        <v>28</v>
      </c>
      <c r="E24" s="23" t="s">
        <v>75</v>
      </c>
      <c r="F24" s="24" t="s">
        <v>26</v>
      </c>
      <c r="G24" s="25" t="s">
        <v>293</v>
      </c>
      <c r="H24" s="26" t="s">
        <v>40</v>
      </c>
      <c r="I24" s="54"/>
      <c r="J24" s="55"/>
      <c r="K24" s="56"/>
      <c r="L24" s="57"/>
      <c r="M24" s="58"/>
      <c r="N24" s="59"/>
      <c r="O24" s="59"/>
      <c r="P24" s="60"/>
    </row>
    <row r="25" spans="1:16" s="61" customFormat="1" ht="26.25" customHeight="1">
      <c r="A25" s="53">
        <v>17</v>
      </c>
      <c r="B25" s="23" t="s">
        <v>55</v>
      </c>
      <c r="C25" s="34" t="s">
        <v>27</v>
      </c>
      <c r="D25" s="26" t="s">
        <v>255</v>
      </c>
      <c r="E25" s="23" t="s">
        <v>301</v>
      </c>
      <c r="F25" s="24" t="s">
        <v>56</v>
      </c>
      <c r="G25" s="25" t="s">
        <v>57</v>
      </c>
      <c r="H25" s="26" t="s">
        <v>40</v>
      </c>
      <c r="I25" s="54"/>
      <c r="J25" s="55"/>
      <c r="K25" s="56"/>
      <c r="L25" s="57"/>
      <c r="M25" s="58"/>
      <c r="N25" s="59"/>
      <c r="O25" s="59"/>
      <c r="P25" s="60"/>
    </row>
    <row r="26" spans="1:16" s="61" customFormat="1" ht="26.25" customHeight="1">
      <c r="A26" s="53">
        <v>18</v>
      </c>
      <c r="B26" s="31" t="s">
        <v>314</v>
      </c>
      <c r="C26" s="34" t="s">
        <v>315</v>
      </c>
      <c r="D26" s="35" t="s">
        <v>28</v>
      </c>
      <c r="E26" s="36" t="s">
        <v>316</v>
      </c>
      <c r="F26" s="32" t="s">
        <v>317</v>
      </c>
      <c r="G26" s="37" t="s">
        <v>188</v>
      </c>
      <c r="H26" s="35" t="s">
        <v>40</v>
      </c>
      <c r="I26" s="54"/>
      <c r="J26" s="55"/>
      <c r="K26" s="56"/>
      <c r="L26" s="57"/>
      <c r="M26" s="58"/>
      <c r="N26" s="59"/>
      <c r="O26" s="59"/>
      <c r="P26" s="60"/>
    </row>
    <row r="27" spans="1:16" s="61" customFormat="1" ht="26.25" customHeight="1">
      <c r="A27" s="53">
        <v>19</v>
      </c>
      <c r="B27" s="31" t="s">
        <v>318</v>
      </c>
      <c r="C27" s="34" t="s">
        <v>319</v>
      </c>
      <c r="D27" s="35" t="s">
        <v>255</v>
      </c>
      <c r="E27" s="36" t="s">
        <v>320</v>
      </c>
      <c r="F27" s="32" t="s">
        <v>321</v>
      </c>
      <c r="G27" s="37" t="s">
        <v>322</v>
      </c>
      <c r="H27" s="29" t="s">
        <v>40</v>
      </c>
      <c r="I27" s="62"/>
      <c r="J27" s="55"/>
      <c r="K27" s="56"/>
      <c r="L27" s="57"/>
      <c r="M27" s="58"/>
      <c r="N27" s="63"/>
      <c r="O27" s="63"/>
      <c r="P27" s="60"/>
    </row>
    <row r="28" spans="1:16" s="61" customFormat="1" ht="26.25" customHeight="1">
      <c r="A28" s="53">
        <v>20</v>
      </c>
      <c r="B28" s="36" t="s">
        <v>34</v>
      </c>
      <c r="C28" s="34" t="s">
        <v>35</v>
      </c>
      <c r="D28" s="35" t="s">
        <v>21</v>
      </c>
      <c r="E28" s="36" t="s">
        <v>371</v>
      </c>
      <c r="F28" s="32" t="s">
        <v>36</v>
      </c>
      <c r="G28" s="37" t="s">
        <v>372</v>
      </c>
      <c r="H28" s="38" t="s">
        <v>40</v>
      </c>
      <c r="I28" s="54"/>
      <c r="J28" s="55"/>
      <c r="K28" s="56"/>
      <c r="L28" s="57"/>
      <c r="M28" s="58"/>
      <c r="N28" s="59"/>
      <c r="O28" s="59"/>
      <c r="P28" s="60"/>
    </row>
    <row r="29" spans="1:16" s="61" customFormat="1" ht="26.25" customHeight="1">
      <c r="A29" s="53">
        <v>21</v>
      </c>
      <c r="B29" s="23" t="s">
        <v>77</v>
      </c>
      <c r="C29" s="34" t="s">
        <v>381</v>
      </c>
      <c r="D29" s="26" t="s">
        <v>28</v>
      </c>
      <c r="E29" s="33" t="s">
        <v>78</v>
      </c>
      <c r="F29" s="24" t="s">
        <v>33</v>
      </c>
      <c r="G29" s="25" t="s">
        <v>79</v>
      </c>
      <c r="H29" s="26" t="s">
        <v>40</v>
      </c>
      <c r="I29" s="54"/>
      <c r="J29" s="55"/>
      <c r="K29" s="56"/>
      <c r="L29" s="57"/>
      <c r="M29" s="58"/>
      <c r="N29" s="59"/>
      <c r="O29" s="59"/>
      <c r="P29" s="60"/>
    </row>
    <row r="30" spans="1:16" s="61" customFormat="1" ht="26.25" customHeight="1">
      <c r="A30" s="53">
        <v>22</v>
      </c>
      <c r="B30" s="31" t="s">
        <v>29</v>
      </c>
      <c r="C30" s="34" t="s">
        <v>387</v>
      </c>
      <c r="D30" s="35" t="s">
        <v>255</v>
      </c>
      <c r="E30" s="36" t="s">
        <v>187</v>
      </c>
      <c r="F30" s="32" t="s">
        <v>30</v>
      </c>
      <c r="G30" s="37" t="s">
        <v>188</v>
      </c>
      <c r="H30" s="35" t="s">
        <v>40</v>
      </c>
      <c r="I30" s="62"/>
      <c r="J30" s="55"/>
      <c r="K30" s="56"/>
      <c r="L30" s="57"/>
      <c r="M30" s="58"/>
      <c r="N30" s="63"/>
      <c r="O30" s="63"/>
      <c r="P30" s="60"/>
    </row>
    <row r="31" spans="1:16" s="61" customFormat="1" ht="26.25" customHeight="1">
      <c r="A31" s="53">
        <v>23</v>
      </c>
      <c r="B31" s="31" t="s">
        <v>451</v>
      </c>
      <c r="C31" s="34" t="s">
        <v>326</v>
      </c>
      <c r="D31" s="35">
        <v>1</v>
      </c>
      <c r="E31" s="36" t="s">
        <v>452</v>
      </c>
      <c r="F31" s="32" t="s">
        <v>465</v>
      </c>
      <c r="G31" s="37" t="s">
        <v>453</v>
      </c>
      <c r="H31" s="35" t="s">
        <v>40</v>
      </c>
      <c r="I31" s="54"/>
      <c r="J31" s="55"/>
      <c r="K31" s="56"/>
      <c r="L31" s="57"/>
      <c r="M31" s="58"/>
      <c r="N31" s="59"/>
      <c r="O31" s="59"/>
      <c r="P31" s="60"/>
    </row>
    <row r="32" spans="1:16" s="61" customFormat="1" ht="26.25" customHeight="1">
      <c r="A32" s="53">
        <v>24</v>
      </c>
      <c r="B32" s="31" t="s">
        <v>451</v>
      </c>
      <c r="C32" s="34" t="s">
        <v>326</v>
      </c>
      <c r="D32" s="35">
        <v>1</v>
      </c>
      <c r="E32" s="36" t="s">
        <v>454</v>
      </c>
      <c r="F32" s="32" t="s">
        <v>455</v>
      </c>
      <c r="G32" s="37" t="s">
        <v>453</v>
      </c>
      <c r="H32" s="35" t="s">
        <v>40</v>
      </c>
      <c r="I32" s="54"/>
      <c r="J32" s="55"/>
      <c r="K32" s="56"/>
      <c r="L32" s="57"/>
      <c r="M32" s="58"/>
      <c r="N32" s="59"/>
      <c r="O32" s="59"/>
      <c r="P32" s="60"/>
    </row>
    <row r="33" spans="1:16" s="61" customFormat="1" ht="26.25" customHeight="1">
      <c r="A33" s="53">
        <v>25</v>
      </c>
      <c r="B33" s="31" t="s">
        <v>44</v>
      </c>
      <c r="C33" s="34" t="s">
        <v>326</v>
      </c>
      <c r="D33" s="35" t="s">
        <v>23</v>
      </c>
      <c r="E33" s="36" t="s">
        <v>457</v>
      </c>
      <c r="F33" s="32" t="s">
        <v>45</v>
      </c>
      <c r="G33" s="37" t="s">
        <v>458</v>
      </c>
      <c r="H33" s="35" t="s">
        <v>40</v>
      </c>
      <c r="I33" s="54"/>
      <c r="J33" s="55"/>
      <c r="K33" s="56"/>
      <c r="L33" s="57"/>
      <c r="M33" s="58"/>
      <c r="N33" s="59"/>
      <c r="O33" s="59"/>
      <c r="P33" s="60"/>
    </row>
    <row r="34" spans="1:16" s="61" customFormat="1" ht="26.25" customHeight="1">
      <c r="A34" s="53">
        <v>26</v>
      </c>
      <c r="B34" s="31" t="s">
        <v>185</v>
      </c>
      <c r="C34" s="34" t="s">
        <v>186</v>
      </c>
      <c r="D34" s="35" t="s">
        <v>21</v>
      </c>
      <c r="E34" s="36" t="s">
        <v>459</v>
      </c>
      <c r="F34" s="32" t="s">
        <v>326</v>
      </c>
      <c r="G34" s="37" t="s">
        <v>188</v>
      </c>
      <c r="H34" s="35" t="s">
        <v>40</v>
      </c>
      <c r="I34" s="54"/>
      <c r="J34" s="55"/>
      <c r="K34" s="56"/>
      <c r="L34" s="57"/>
      <c r="M34" s="58"/>
      <c r="N34" s="59"/>
      <c r="O34" s="59"/>
      <c r="P34" s="60"/>
    </row>
    <row r="35" spans="1:16" s="61" customFormat="1" ht="26.25" customHeight="1">
      <c r="A35" s="53">
        <v>27</v>
      </c>
      <c r="B35" s="31" t="s">
        <v>41</v>
      </c>
      <c r="C35" s="34" t="s">
        <v>42</v>
      </c>
      <c r="D35" s="35" t="s">
        <v>21</v>
      </c>
      <c r="E35" s="36" t="s">
        <v>112</v>
      </c>
      <c r="F35" s="32" t="s">
        <v>43</v>
      </c>
      <c r="G35" s="37" t="s">
        <v>113</v>
      </c>
      <c r="H35" s="35" t="s">
        <v>114</v>
      </c>
      <c r="I35" s="62"/>
      <c r="J35" s="55"/>
      <c r="K35" s="56"/>
      <c r="L35" s="57"/>
      <c r="M35" s="58"/>
      <c r="N35" s="63"/>
      <c r="O35" s="63"/>
      <c r="P35" s="60"/>
    </row>
    <row r="36" spans="1:16" s="61" customFormat="1" ht="26.25" customHeight="1">
      <c r="A36" s="53">
        <v>28</v>
      </c>
      <c r="B36" s="31" t="s">
        <v>100</v>
      </c>
      <c r="C36" s="34" t="s">
        <v>101</v>
      </c>
      <c r="D36" s="35">
        <v>1</v>
      </c>
      <c r="E36" s="36" t="s">
        <v>158</v>
      </c>
      <c r="F36" s="32" t="s">
        <v>159</v>
      </c>
      <c r="G36" s="37" t="s">
        <v>160</v>
      </c>
      <c r="H36" s="38" t="s">
        <v>105</v>
      </c>
      <c r="I36" s="62"/>
      <c r="J36" s="55"/>
      <c r="K36" s="56"/>
      <c r="L36" s="57"/>
      <c r="M36" s="58"/>
      <c r="N36" s="63"/>
      <c r="O36" s="63"/>
      <c r="P36" s="60"/>
    </row>
    <row r="37" spans="1:16" s="61" customFormat="1" ht="26.25" customHeight="1">
      <c r="A37" s="53">
        <v>29</v>
      </c>
      <c r="B37" s="31" t="s">
        <v>100</v>
      </c>
      <c r="C37" s="34" t="s">
        <v>101</v>
      </c>
      <c r="D37" s="35">
        <v>1</v>
      </c>
      <c r="E37" s="36" t="s">
        <v>102</v>
      </c>
      <c r="F37" s="32" t="s">
        <v>103</v>
      </c>
      <c r="G37" s="37" t="s">
        <v>104</v>
      </c>
      <c r="H37" s="38" t="s">
        <v>105</v>
      </c>
      <c r="I37" s="62"/>
      <c r="J37" s="55"/>
      <c r="K37" s="56"/>
      <c r="L37" s="57"/>
      <c r="M37" s="58"/>
      <c r="N37" s="63"/>
      <c r="O37" s="63"/>
      <c r="P37" s="60"/>
    </row>
    <row r="38" spans="1:16" s="61" customFormat="1" ht="26.25" customHeight="1">
      <c r="A38" s="53">
        <v>30</v>
      </c>
      <c r="B38" s="31" t="s">
        <v>224</v>
      </c>
      <c r="C38" s="34" t="s">
        <v>225</v>
      </c>
      <c r="D38" s="35" t="s">
        <v>23</v>
      </c>
      <c r="E38" s="36" t="s">
        <v>226</v>
      </c>
      <c r="F38" s="32" t="s">
        <v>227</v>
      </c>
      <c r="G38" s="37" t="s">
        <v>228</v>
      </c>
      <c r="H38" s="38" t="s">
        <v>229</v>
      </c>
      <c r="I38" s="54"/>
      <c r="J38" s="55"/>
      <c r="K38" s="56"/>
      <c r="L38" s="57"/>
      <c r="M38" s="58"/>
      <c r="N38" s="59"/>
      <c r="O38" s="59"/>
      <c r="P38" s="60"/>
    </row>
    <row r="39" spans="1:16" s="61" customFormat="1" ht="26.25" customHeight="1">
      <c r="A39" s="53">
        <v>31</v>
      </c>
      <c r="B39" s="31" t="s">
        <v>335</v>
      </c>
      <c r="C39" s="34" t="s">
        <v>336</v>
      </c>
      <c r="D39" s="35">
        <v>1</v>
      </c>
      <c r="E39" s="36" t="s">
        <v>337</v>
      </c>
      <c r="F39" s="24" t="s">
        <v>338</v>
      </c>
      <c r="G39" s="25" t="s">
        <v>339</v>
      </c>
      <c r="H39" s="38" t="s">
        <v>340</v>
      </c>
      <c r="I39" s="54"/>
      <c r="J39" s="55"/>
      <c r="K39" s="56"/>
      <c r="L39" s="57"/>
      <c r="M39" s="58"/>
      <c r="N39" s="59"/>
      <c r="O39" s="59"/>
      <c r="P39" s="60"/>
    </row>
    <row r="40" spans="1:16" s="61" customFormat="1" ht="26.25" customHeight="1">
      <c r="A40" s="53">
        <v>32</v>
      </c>
      <c r="B40" s="31" t="s">
        <v>335</v>
      </c>
      <c r="C40" s="34" t="s">
        <v>336</v>
      </c>
      <c r="D40" s="35">
        <v>1</v>
      </c>
      <c r="E40" s="36" t="s">
        <v>341</v>
      </c>
      <c r="F40" s="30" t="s">
        <v>342</v>
      </c>
      <c r="G40" s="37" t="s">
        <v>339</v>
      </c>
      <c r="H40" s="35" t="s">
        <v>340</v>
      </c>
      <c r="I40" s="62"/>
      <c r="J40" s="55"/>
      <c r="K40" s="56"/>
      <c r="L40" s="57"/>
      <c r="M40" s="58"/>
      <c r="N40" s="63"/>
      <c r="O40" s="63"/>
      <c r="P40" s="60"/>
    </row>
    <row r="41" spans="1:16" s="61" customFormat="1" ht="26.25" customHeight="1">
      <c r="A41" s="53">
        <v>33</v>
      </c>
      <c r="B41" s="31" t="s">
        <v>96</v>
      </c>
      <c r="C41" s="34" t="s">
        <v>39</v>
      </c>
      <c r="D41" s="35" t="s">
        <v>21</v>
      </c>
      <c r="E41" s="36" t="s">
        <v>97</v>
      </c>
      <c r="F41" s="32" t="s">
        <v>98</v>
      </c>
      <c r="G41" s="37" t="s">
        <v>99</v>
      </c>
      <c r="H41" s="35" t="s">
        <v>460</v>
      </c>
      <c r="I41" s="54"/>
      <c r="J41" s="55"/>
      <c r="K41" s="56"/>
      <c r="L41" s="57"/>
      <c r="M41" s="58"/>
      <c r="N41" s="59"/>
      <c r="O41" s="59"/>
      <c r="P41" s="60"/>
    </row>
    <row r="42" spans="1:16" s="61" customFormat="1" ht="26.25" customHeight="1">
      <c r="A42" s="53">
        <v>34</v>
      </c>
      <c r="B42" s="31" t="s">
        <v>253</v>
      </c>
      <c r="C42" s="34" t="s">
        <v>254</v>
      </c>
      <c r="D42" s="35" t="s">
        <v>255</v>
      </c>
      <c r="E42" s="36" t="s">
        <v>256</v>
      </c>
      <c r="F42" s="32" t="s">
        <v>257</v>
      </c>
      <c r="G42" s="37" t="s">
        <v>258</v>
      </c>
      <c r="H42" s="38" t="s">
        <v>259</v>
      </c>
      <c r="I42" s="62"/>
      <c r="J42" s="55"/>
      <c r="K42" s="56"/>
      <c r="L42" s="57"/>
      <c r="M42" s="58"/>
      <c r="N42" s="63"/>
      <c r="O42" s="63"/>
      <c r="P42" s="60"/>
    </row>
    <row r="43" spans="1:16" s="61" customFormat="1" ht="26.25" customHeight="1">
      <c r="A43" s="53">
        <v>35</v>
      </c>
      <c r="B43" s="31" t="s">
        <v>278</v>
      </c>
      <c r="C43" s="34" t="s">
        <v>279</v>
      </c>
      <c r="D43" s="35" t="s">
        <v>28</v>
      </c>
      <c r="E43" s="36" t="s">
        <v>280</v>
      </c>
      <c r="F43" s="32" t="s">
        <v>281</v>
      </c>
      <c r="G43" s="37" t="s">
        <v>282</v>
      </c>
      <c r="H43" s="38" t="s">
        <v>283</v>
      </c>
      <c r="I43" s="54"/>
      <c r="J43" s="55"/>
      <c r="K43" s="56"/>
      <c r="L43" s="57"/>
      <c r="M43" s="58"/>
      <c r="N43" s="59"/>
      <c r="O43" s="59"/>
      <c r="P43" s="60"/>
    </row>
    <row r="44" spans="1:16" s="61" customFormat="1" ht="26.25" customHeight="1">
      <c r="A44" s="53">
        <v>36</v>
      </c>
      <c r="B44" s="31" t="s">
        <v>333</v>
      </c>
      <c r="C44" s="34" t="s">
        <v>334</v>
      </c>
      <c r="D44" s="35" t="s">
        <v>28</v>
      </c>
      <c r="E44" s="36" t="s">
        <v>280</v>
      </c>
      <c r="F44" s="32" t="s">
        <v>281</v>
      </c>
      <c r="G44" s="37" t="s">
        <v>282</v>
      </c>
      <c r="H44" s="35" t="s">
        <v>283</v>
      </c>
      <c r="I44" s="54"/>
      <c r="J44" s="55"/>
      <c r="K44" s="56"/>
      <c r="L44" s="57"/>
      <c r="M44" s="58"/>
      <c r="N44" s="59"/>
      <c r="O44" s="59"/>
      <c r="P44" s="60"/>
    </row>
    <row r="45" spans="1:16" s="61" customFormat="1" ht="26.25" customHeight="1">
      <c r="A45" s="53">
        <v>37</v>
      </c>
      <c r="B45" s="31" t="s">
        <v>137</v>
      </c>
      <c r="C45" s="34" t="s">
        <v>138</v>
      </c>
      <c r="D45" s="35" t="s">
        <v>23</v>
      </c>
      <c r="E45" s="36" t="s">
        <v>139</v>
      </c>
      <c r="F45" s="32" t="s">
        <v>140</v>
      </c>
      <c r="G45" s="37" t="s">
        <v>141</v>
      </c>
      <c r="H45" s="35" t="s">
        <v>142</v>
      </c>
      <c r="I45" s="62"/>
      <c r="J45" s="55"/>
      <c r="K45" s="56"/>
      <c r="L45" s="57"/>
      <c r="M45" s="58"/>
      <c r="N45" s="63"/>
      <c r="O45" s="63"/>
      <c r="P45" s="60"/>
    </row>
    <row r="46" spans="1:16" s="61" customFormat="1" ht="26.25" customHeight="1">
      <c r="A46" s="53">
        <v>38</v>
      </c>
      <c r="B46" s="31" t="s">
        <v>276</v>
      </c>
      <c r="C46" s="34" t="s">
        <v>277</v>
      </c>
      <c r="D46" s="35" t="s">
        <v>28</v>
      </c>
      <c r="E46" s="36" t="s">
        <v>139</v>
      </c>
      <c r="F46" s="32" t="s">
        <v>140</v>
      </c>
      <c r="G46" s="37" t="s">
        <v>141</v>
      </c>
      <c r="H46" s="35" t="s">
        <v>142</v>
      </c>
      <c r="I46" s="54"/>
      <c r="J46" s="55"/>
      <c r="K46" s="56"/>
      <c r="L46" s="57"/>
      <c r="M46" s="58"/>
      <c r="N46" s="59"/>
      <c r="O46" s="59"/>
      <c r="P46" s="60"/>
    </row>
    <row r="47" spans="1:16" s="61" customFormat="1" ht="26.25" customHeight="1">
      <c r="A47" s="53">
        <v>39</v>
      </c>
      <c r="B47" s="31" t="s">
        <v>358</v>
      </c>
      <c r="C47" s="34" t="s">
        <v>359</v>
      </c>
      <c r="D47" s="35" t="s">
        <v>21</v>
      </c>
      <c r="E47" s="36" t="s">
        <v>360</v>
      </c>
      <c r="F47" s="32" t="s">
        <v>361</v>
      </c>
      <c r="G47" s="37" t="s">
        <v>362</v>
      </c>
      <c r="H47" s="35" t="s">
        <v>142</v>
      </c>
      <c r="I47" s="62"/>
      <c r="J47" s="55"/>
      <c r="K47" s="56"/>
      <c r="L47" s="57"/>
      <c r="M47" s="58"/>
      <c r="N47" s="63"/>
      <c r="O47" s="63"/>
      <c r="P47" s="60"/>
    </row>
    <row r="48" spans="1:16" s="61" customFormat="1" ht="26.25" customHeight="1">
      <c r="A48" s="53">
        <v>40</v>
      </c>
      <c r="B48" s="31" t="s">
        <v>363</v>
      </c>
      <c r="C48" s="34" t="s">
        <v>364</v>
      </c>
      <c r="D48" s="35">
        <v>1</v>
      </c>
      <c r="E48" s="36" t="s">
        <v>365</v>
      </c>
      <c r="F48" s="32" t="s">
        <v>366</v>
      </c>
      <c r="G48" s="37" t="s">
        <v>367</v>
      </c>
      <c r="H48" s="38" t="s">
        <v>142</v>
      </c>
      <c r="I48" s="62"/>
      <c r="J48" s="55"/>
      <c r="K48" s="56"/>
      <c r="L48" s="57"/>
      <c r="M48" s="58"/>
      <c r="N48" s="63"/>
      <c r="O48" s="63"/>
      <c r="P48" s="60"/>
    </row>
    <row r="49" spans="1:16" s="61" customFormat="1" ht="26.25" customHeight="1">
      <c r="A49" s="53">
        <v>41</v>
      </c>
      <c r="B49" s="31" t="s">
        <v>363</v>
      </c>
      <c r="C49" s="34" t="s">
        <v>364</v>
      </c>
      <c r="D49" s="35">
        <v>1</v>
      </c>
      <c r="E49" s="36" t="s">
        <v>368</v>
      </c>
      <c r="F49" s="32" t="s">
        <v>369</v>
      </c>
      <c r="G49" s="37" t="s">
        <v>370</v>
      </c>
      <c r="H49" s="38" t="s">
        <v>142</v>
      </c>
      <c r="I49" s="62"/>
      <c r="J49" s="55"/>
      <c r="K49" s="56"/>
      <c r="L49" s="57"/>
      <c r="M49" s="58"/>
      <c r="N49" s="63"/>
      <c r="O49" s="63"/>
      <c r="P49" s="60"/>
    </row>
    <row r="50" spans="1:16" s="61" customFormat="1" ht="26.25" customHeight="1">
      <c r="A50" s="53">
        <v>42</v>
      </c>
      <c r="B50" s="31" t="s">
        <v>412</v>
      </c>
      <c r="C50" s="34" t="s">
        <v>413</v>
      </c>
      <c r="D50" s="35" t="s">
        <v>28</v>
      </c>
      <c r="E50" s="36" t="s">
        <v>414</v>
      </c>
      <c r="F50" s="32" t="s">
        <v>415</v>
      </c>
      <c r="G50" s="37" t="s">
        <v>416</v>
      </c>
      <c r="H50" s="35" t="s">
        <v>142</v>
      </c>
      <c r="I50" s="54"/>
      <c r="J50" s="55"/>
      <c r="K50" s="56"/>
      <c r="L50" s="57"/>
      <c r="M50" s="58"/>
      <c r="N50" s="59"/>
      <c r="O50" s="59"/>
      <c r="P50" s="60"/>
    </row>
    <row r="51" spans="1:16" s="61" customFormat="1" ht="26.25" customHeight="1">
      <c r="A51" s="53">
        <v>43</v>
      </c>
      <c r="B51" s="31" t="s">
        <v>420</v>
      </c>
      <c r="C51" s="34" t="s">
        <v>421</v>
      </c>
      <c r="D51" s="35">
        <v>1</v>
      </c>
      <c r="E51" s="36" t="s">
        <v>422</v>
      </c>
      <c r="F51" s="32" t="s">
        <v>423</v>
      </c>
      <c r="G51" s="37" t="s">
        <v>424</v>
      </c>
      <c r="H51" s="35" t="s">
        <v>142</v>
      </c>
      <c r="I51" s="64"/>
      <c r="J51" s="65"/>
      <c r="K51" s="65"/>
      <c r="L51" s="65"/>
      <c r="M51" s="65"/>
      <c r="N51" s="65"/>
      <c r="O51" s="65"/>
      <c r="P51" s="65"/>
    </row>
    <row r="52" spans="1:16" s="61" customFormat="1" ht="26.25" customHeight="1">
      <c r="A52" s="53">
        <v>44</v>
      </c>
      <c r="B52" s="31" t="s">
        <v>420</v>
      </c>
      <c r="C52" s="34" t="s">
        <v>421</v>
      </c>
      <c r="D52" s="35">
        <v>1</v>
      </c>
      <c r="E52" s="36" t="s">
        <v>425</v>
      </c>
      <c r="F52" s="32" t="s">
        <v>426</v>
      </c>
      <c r="G52" s="37" t="s">
        <v>424</v>
      </c>
      <c r="H52" s="35" t="s">
        <v>142</v>
      </c>
      <c r="I52" s="64"/>
      <c r="J52" s="65"/>
      <c r="K52" s="65"/>
      <c r="L52" s="65"/>
      <c r="M52" s="65"/>
      <c r="N52" s="65"/>
      <c r="O52" s="65"/>
      <c r="P52" s="65"/>
    </row>
    <row r="53" spans="1:16" s="61" customFormat="1" ht="26.25" customHeight="1">
      <c r="A53" s="53">
        <v>45</v>
      </c>
      <c r="B53" s="31" t="s">
        <v>161</v>
      </c>
      <c r="C53" s="34" t="s">
        <v>162</v>
      </c>
      <c r="D53" s="35" t="s">
        <v>21</v>
      </c>
      <c r="E53" s="36" t="s">
        <v>163</v>
      </c>
      <c r="F53" s="32" t="s">
        <v>164</v>
      </c>
      <c r="G53" s="37" t="s">
        <v>165</v>
      </c>
      <c r="H53" s="38" t="s">
        <v>464</v>
      </c>
      <c r="I53" s="54"/>
      <c r="J53" s="55"/>
      <c r="K53" s="56"/>
      <c r="L53" s="57"/>
      <c r="M53" s="58"/>
      <c r="N53" s="59"/>
      <c r="O53" s="59"/>
      <c r="P53" s="60"/>
    </row>
    <row r="54" spans="1:16" s="61" customFormat="1" ht="26.25" customHeight="1">
      <c r="A54" s="53">
        <v>46</v>
      </c>
      <c r="B54" s="31" t="s">
        <v>302</v>
      </c>
      <c r="C54" s="34" t="s">
        <v>303</v>
      </c>
      <c r="D54" s="35">
        <v>1</v>
      </c>
      <c r="E54" s="36" t="s">
        <v>163</v>
      </c>
      <c r="F54" s="32" t="s">
        <v>164</v>
      </c>
      <c r="G54" s="37" t="s">
        <v>165</v>
      </c>
      <c r="H54" s="38" t="s">
        <v>166</v>
      </c>
      <c r="I54" s="54"/>
      <c r="J54" s="55"/>
      <c r="K54" s="56"/>
      <c r="L54" s="57"/>
      <c r="M54" s="58"/>
      <c r="N54" s="59"/>
      <c r="O54" s="59"/>
      <c r="P54" s="60"/>
    </row>
    <row r="55" spans="1:16" s="61" customFormat="1" ht="26.25" customHeight="1">
      <c r="A55" s="53">
        <v>47</v>
      </c>
      <c r="B55" s="31" t="s">
        <v>328</v>
      </c>
      <c r="C55" s="34" t="s">
        <v>329</v>
      </c>
      <c r="D55" s="35" t="s">
        <v>28</v>
      </c>
      <c r="E55" s="36" t="s">
        <v>330</v>
      </c>
      <c r="F55" s="32" t="s">
        <v>331</v>
      </c>
      <c r="G55" s="37" t="s">
        <v>332</v>
      </c>
      <c r="H55" s="38" t="s">
        <v>166</v>
      </c>
      <c r="I55" s="54"/>
      <c r="J55" s="55"/>
      <c r="K55" s="56"/>
      <c r="L55" s="57"/>
      <c r="M55" s="58"/>
      <c r="N55" s="59"/>
      <c r="O55" s="59"/>
      <c r="P55" s="60"/>
    </row>
    <row r="56" spans="1:16" s="61" customFormat="1" ht="26.25" customHeight="1">
      <c r="A56" s="53">
        <v>48</v>
      </c>
      <c r="B56" s="31" t="s">
        <v>294</v>
      </c>
      <c r="C56" s="34" t="s">
        <v>295</v>
      </c>
      <c r="D56" s="35">
        <v>2</v>
      </c>
      <c r="E56" s="36" t="s">
        <v>296</v>
      </c>
      <c r="F56" s="32" t="s">
        <v>297</v>
      </c>
      <c r="G56" s="37" t="s">
        <v>298</v>
      </c>
      <c r="H56" s="38" t="s">
        <v>299</v>
      </c>
      <c r="I56" s="62"/>
      <c r="J56" s="55"/>
      <c r="K56" s="56"/>
      <c r="L56" s="57"/>
      <c r="M56" s="58"/>
      <c r="N56" s="63"/>
      <c r="O56" s="63"/>
      <c r="P56" s="60"/>
    </row>
    <row r="57" spans="1:16" s="61" customFormat="1" ht="26.25" customHeight="1">
      <c r="A57" s="53">
        <v>49</v>
      </c>
      <c r="B57" s="31" t="s">
        <v>61</v>
      </c>
      <c r="C57" s="34" t="s">
        <v>352</v>
      </c>
      <c r="D57" s="35" t="s">
        <v>21</v>
      </c>
      <c r="E57" s="36" t="s">
        <v>353</v>
      </c>
      <c r="F57" s="32" t="s">
        <v>354</v>
      </c>
      <c r="G57" s="37" t="s">
        <v>355</v>
      </c>
      <c r="H57" s="38" t="s">
        <v>62</v>
      </c>
      <c r="I57" s="54"/>
      <c r="J57" s="55"/>
      <c r="K57" s="56"/>
      <c r="L57" s="57"/>
      <c r="M57" s="58"/>
      <c r="N57" s="59"/>
      <c r="O57" s="59"/>
      <c r="P57" s="60"/>
    </row>
    <row r="58" spans="1:16" s="61" customFormat="1" ht="26.25" customHeight="1">
      <c r="A58" s="53">
        <v>50</v>
      </c>
      <c r="B58" s="31" t="s">
        <v>343</v>
      </c>
      <c r="C58" s="34" t="s">
        <v>344</v>
      </c>
      <c r="D58" s="35" t="s">
        <v>49</v>
      </c>
      <c r="E58" s="36" t="s">
        <v>345</v>
      </c>
      <c r="F58" s="32" t="s">
        <v>346</v>
      </c>
      <c r="G58" s="37" t="s">
        <v>347</v>
      </c>
      <c r="H58" s="38" t="s">
        <v>348</v>
      </c>
      <c r="I58" s="54"/>
      <c r="J58" s="55"/>
      <c r="K58" s="56"/>
      <c r="L58" s="57"/>
      <c r="M58" s="58"/>
      <c r="N58" s="59"/>
      <c r="O58" s="59"/>
      <c r="P58" s="60"/>
    </row>
    <row r="59" spans="1:16" s="61" customFormat="1" ht="26.25" customHeight="1">
      <c r="A59" s="53">
        <v>51</v>
      </c>
      <c r="B59" s="31" t="s">
        <v>343</v>
      </c>
      <c r="C59" s="34" t="s">
        <v>344</v>
      </c>
      <c r="D59" s="35" t="s">
        <v>49</v>
      </c>
      <c r="E59" s="36" t="s">
        <v>349</v>
      </c>
      <c r="F59" s="32" t="s">
        <v>350</v>
      </c>
      <c r="G59" s="37" t="s">
        <v>351</v>
      </c>
      <c r="H59" s="35" t="s">
        <v>348</v>
      </c>
      <c r="I59" s="54"/>
      <c r="J59" s="55"/>
      <c r="K59" s="56"/>
      <c r="L59" s="57"/>
      <c r="M59" s="58"/>
      <c r="N59" s="59"/>
      <c r="O59" s="59"/>
      <c r="P59" s="60"/>
    </row>
    <row r="60" spans="1:16" s="61" customFormat="1" ht="26.25" customHeight="1">
      <c r="A60" s="53">
        <v>52</v>
      </c>
      <c r="B60" s="31" t="s">
        <v>230</v>
      </c>
      <c r="C60" s="34" t="s">
        <v>231</v>
      </c>
      <c r="D60" s="35" t="s">
        <v>28</v>
      </c>
      <c r="E60" s="36" t="s">
        <v>232</v>
      </c>
      <c r="F60" s="32" t="s">
        <v>233</v>
      </c>
      <c r="G60" s="37" t="s">
        <v>234</v>
      </c>
      <c r="H60" s="35" t="s">
        <v>235</v>
      </c>
      <c r="I60" s="62"/>
      <c r="J60" s="55"/>
      <c r="K60" s="56"/>
      <c r="L60" s="57"/>
      <c r="M60" s="58"/>
      <c r="N60" s="63"/>
      <c r="O60" s="63"/>
      <c r="P60" s="60"/>
    </row>
    <row r="61" spans="1:16" s="61" customFormat="1" ht="26.25" customHeight="1">
      <c r="A61" s="53">
        <v>53</v>
      </c>
      <c r="B61" s="31" t="s">
        <v>230</v>
      </c>
      <c r="C61" s="34" t="s">
        <v>231</v>
      </c>
      <c r="D61" s="35" t="s">
        <v>28</v>
      </c>
      <c r="E61" s="36" t="s">
        <v>236</v>
      </c>
      <c r="F61" s="32" t="s">
        <v>237</v>
      </c>
      <c r="G61" s="37" t="s">
        <v>234</v>
      </c>
      <c r="H61" s="35" t="s">
        <v>235</v>
      </c>
      <c r="I61" s="62"/>
      <c r="J61" s="55"/>
      <c r="K61" s="56"/>
      <c r="L61" s="57"/>
      <c r="M61" s="58"/>
      <c r="N61" s="63"/>
      <c r="O61" s="63"/>
      <c r="P61" s="60"/>
    </row>
    <row r="62" spans="1:16" s="61" customFormat="1" ht="26.25" customHeight="1">
      <c r="A62" s="53">
        <v>54</v>
      </c>
      <c r="B62" s="31" t="s">
        <v>80</v>
      </c>
      <c r="C62" s="34" t="s">
        <v>81</v>
      </c>
      <c r="D62" s="35" t="s">
        <v>21</v>
      </c>
      <c r="E62" s="36" t="s">
        <v>82</v>
      </c>
      <c r="F62" s="32" t="s">
        <v>83</v>
      </c>
      <c r="G62" s="37" t="s">
        <v>84</v>
      </c>
      <c r="H62" s="35" t="s">
        <v>463</v>
      </c>
      <c r="I62" s="62"/>
      <c r="J62" s="55"/>
      <c r="K62" s="56"/>
      <c r="L62" s="57"/>
      <c r="M62" s="58"/>
      <c r="N62" s="63"/>
      <c r="O62" s="63"/>
      <c r="P62" s="60"/>
    </row>
    <row r="63" spans="1:16" s="61" customFormat="1" ht="26.25" customHeight="1">
      <c r="A63" s="53">
        <v>55</v>
      </c>
      <c r="B63" s="19" t="s">
        <v>212</v>
      </c>
      <c r="C63" s="34" t="s">
        <v>213</v>
      </c>
      <c r="D63" s="29" t="s">
        <v>23</v>
      </c>
      <c r="E63" s="19" t="s">
        <v>214</v>
      </c>
      <c r="F63" s="30" t="s">
        <v>215</v>
      </c>
      <c r="G63" s="28" t="s">
        <v>216</v>
      </c>
      <c r="H63" s="29" t="s">
        <v>217</v>
      </c>
      <c r="I63" s="62"/>
      <c r="J63" s="55"/>
      <c r="K63" s="56"/>
      <c r="L63" s="57"/>
      <c r="M63" s="58"/>
      <c r="N63" s="63"/>
      <c r="O63" s="63"/>
      <c r="P63" s="60"/>
    </row>
    <row r="64" spans="1:256" s="66" customFormat="1" ht="26.25" customHeight="1">
      <c r="A64" s="53">
        <v>56</v>
      </c>
      <c r="B64" s="31" t="s">
        <v>290</v>
      </c>
      <c r="C64" s="34" t="s">
        <v>22</v>
      </c>
      <c r="D64" s="35" t="s">
        <v>23</v>
      </c>
      <c r="E64" s="36" t="s">
        <v>291</v>
      </c>
      <c r="F64" s="32" t="s">
        <v>32</v>
      </c>
      <c r="G64" s="37" t="s">
        <v>292</v>
      </c>
      <c r="H64" s="38" t="s">
        <v>217</v>
      </c>
      <c r="I64" s="62"/>
      <c r="J64" s="55"/>
      <c r="K64" s="56"/>
      <c r="L64" s="57"/>
      <c r="M64" s="58"/>
      <c r="N64" s="63"/>
      <c r="O64" s="63"/>
      <c r="P64" s="60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  <c r="HW64" s="61"/>
      <c r="HX64" s="61"/>
      <c r="HY64" s="61"/>
      <c r="HZ64" s="61"/>
      <c r="IA64" s="61"/>
      <c r="IB64" s="61"/>
      <c r="IC64" s="61"/>
      <c r="ID64" s="61"/>
      <c r="IE64" s="61"/>
      <c r="IF64" s="61"/>
      <c r="IG64" s="61"/>
      <c r="IH64" s="61"/>
      <c r="II64" s="61"/>
      <c r="IJ64" s="61"/>
      <c r="IK64" s="61"/>
      <c r="IL64" s="61"/>
      <c r="IM64" s="61"/>
      <c r="IN64" s="61"/>
      <c r="IO64" s="61"/>
      <c r="IP64" s="61"/>
      <c r="IQ64" s="61"/>
      <c r="IR64" s="61"/>
      <c r="IS64" s="61"/>
      <c r="IT64" s="61"/>
      <c r="IU64" s="61"/>
      <c r="IV64" s="61"/>
    </row>
    <row r="65" spans="1:16" s="61" customFormat="1" ht="26.25" customHeight="1">
      <c r="A65" s="53">
        <v>57</v>
      </c>
      <c r="B65" s="31" t="s">
        <v>52</v>
      </c>
      <c r="C65" s="34" t="s">
        <v>53</v>
      </c>
      <c r="D65" s="35">
        <v>3</v>
      </c>
      <c r="E65" s="23" t="s">
        <v>300</v>
      </c>
      <c r="F65" s="24" t="s">
        <v>54</v>
      </c>
      <c r="G65" s="25" t="s">
        <v>292</v>
      </c>
      <c r="H65" s="26" t="s">
        <v>217</v>
      </c>
      <c r="I65" s="62"/>
      <c r="J65" s="55"/>
      <c r="K65" s="56"/>
      <c r="L65" s="57"/>
      <c r="M65" s="58"/>
      <c r="N65" s="63"/>
      <c r="O65" s="63"/>
      <c r="P65" s="60"/>
    </row>
    <row r="66" spans="1:16" s="61" customFormat="1" ht="26.25" customHeight="1">
      <c r="A66" s="53">
        <v>58</v>
      </c>
      <c r="B66" s="31" t="s">
        <v>179</v>
      </c>
      <c r="C66" s="34" t="s">
        <v>180</v>
      </c>
      <c r="D66" s="35" t="s">
        <v>21</v>
      </c>
      <c r="E66" s="36" t="s">
        <v>181</v>
      </c>
      <c r="F66" s="32" t="s">
        <v>182</v>
      </c>
      <c r="G66" s="37" t="s">
        <v>183</v>
      </c>
      <c r="H66" s="38" t="s">
        <v>184</v>
      </c>
      <c r="I66" s="54"/>
      <c r="J66" s="55"/>
      <c r="K66" s="56"/>
      <c r="L66" s="57"/>
      <c r="M66" s="58"/>
      <c r="N66" s="59"/>
      <c r="O66" s="59"/>
      <c r="P66" s="60"/>
    </row>
    <row r="67" spans="1:16" s="61" customFormat="1" ht="26.25" customHeight="1">
      <c r="A67" s="53">
        <v>59</v>
      </c>
      <c r="B67" s="31" t="s">
        <v>143</v>
      </c>
      <c r="C67" s="34" t="s">
        <v>71</v>
      </c>
      <c r="D67" s="35" t="s">
        <v>21</v>
      </c>
      <c r="E67" s="36" t="s">
        <v>144</v>
      </c>
      <c r="F67" s="32" t="s">
        <v>72</v>
      </c>
      <c r="G67" s="37" t="s">
        <v>145</v>
      </c>
      <c r="H67" s="38" t="s">
        <v>146</v>
      </c>
      <c r="I67" s="62"/>
      <c r="J67" s="55"/>
      <c r="K67" s="56"/>
      <c r="L67" s="57"/>
      <c r="M67" s="58"/>
      <c r="N67" s="63"/>
      <c r="O67" s="63"/>
      <c r="P67" s="60"/>
    </row>
    <row r="68" spans="1:16" s="61" customFormat="1" ht="26.25" customHeight="1">
      <c r="A68" s="53">
        <v>60</v>
      </c>
      <c r="B68" s="31" t="s">
        <v>58</v>
      </c>
      <c r="C68" s="34" t="s">
        <v>408</v>
      </c>
      <c r="D68" s="35" t="s">
        <v>21</v>
      </c>
      <c r="E68" s="36" t="s">
        <v>409</v>
      </c>
      <c r="F68" s="32" t="s">
        <v>410</v>
      </c>
      <c r="G68" s="37" t="s">
        <v>411</v>
      </c>
      <c r="H68" s="38" t="s">
        <v>146</v>
      </c>
      <c r="I68" s="54"/>
      <c r="J68" s="55"/>
      <c r="K68" s="56"/>
      <c r="L68" s="57"/>
      <c r="M68" s="58"/>
      <c r="N68" s="59"/>
      <c r="O68" s="59"/>
      <c r="P68" s="60"/>
    </row>
    <row r="69" spans="1:16" s="61" customFormat="1" ht="26.25" customHeight="1">
      <c r="A69" s="53">
        <v>61</v>
      </c>
      <c r="B69" s="31" t="s">
        <v>435</v>
      </c>
      <c r="C69" s="34" t="s">
        <v>436</v>
      </c>
      <c r="D69" s="35" t="s">
        <v>21</v>
      </c>
      <c r="E69" s="36" t="s">
        <v>437</v>
      </c>
      <c r="F69" s="32" t="s">
        <v>438</v>
      </c>
      <c r="G69" s="37" t="s">
        <v>439</v>
      </c>
      <c r="H69" s="38" t="s">
        <v>146</v>
      </c>
      <c r="I69" s="62"/>
      <c r="J69" s="55"/>
      <c r="K69" s="56"/>
      <c r="L69" s="57"/>
      <c r="M69" s="58"/>
      <c r="N69" s="63"/>
      <c r="O69" s="63"/>
      <c r="P69" s="60"/>
    </row>
    <row r="70" spans="1:16" s="61" customFormat="1" ht="26.25" customHeight="1">
      <c r="A70" s="53">
        <v>62</v>
      </c>
      <c r="B70" s="31" t="s">
        <v>152</v>
      </c>
      <c r="C70" s="34" t="s">
        <v>153</v>
      </c>
      <c r="D70" s="35" t="s">
        <v>21</v>
      </c>
      <c r="E70" s="36" t="s">
        <v>154</v>
      </c>
      <c r="F70" s="32" t="s">
        <v>155</v>
      </c>
      <c r="G70" s="37" t="s">
        <v>156</v>
      </c>
      <c r="H70" s="38" t="s">
        <v>157</v>
      </c>
      <c r="I70" s="62"/>
      <c r="J70" s="55"/>
      <c r="K70" s="56"/>
      <c r="L70" s="57"/>
      <c r="M70" s="58"/>
      <c r="N70" s="63"/>
      <c r="O70" s="63"/>
      <c r="P70" s="60"/>
    </row>
    <row r="71" spans="1:16" s="61" customFormat="1" ht="26.25" customHeight="1">
      <c r="A71" s="53">
        <v>63</v>
      </c>
      <c r="B71" s="31" t="s">
        <v>147</v>
      </c>
      <c r="C71" s="34" t="s">
        <v>148</v>
      </c>
      <c r="D71" s="35" t="s">
        <v>21</v>
      </c>
      <c r="E71" s="36" t="s">
        <v>149</v>
      </c>
      <c r="F71" s="32" t="s">
        <v>150</v>
      </c>
      <c r="G71" s="37" t="s">
        <v>151</v>
      </c>
      <c r="H71" s="35" t="s">
        <v>131</v>
      </c>
      <c r="I71" s="54"/>
      <c r="J71" s="55"/>
      <c r="K71" s="56"/>
      <c r="L71" s="57"/>
      <c r="M71" s="58"/>
      <c r="N71" s="59"/>
      <c r="O71" s="59"/>
      <c r="P71" s="60"/>
    </row>
    <row r="72" spans="1:16" s="61" customFormat="1" ht="26.25" customHeight="1">
      <c r="A72" s="53">
        <v>64</v>
      </c>
      <c r="B72" s="31" t="s">
        <v>127</v>
      </c>
      <c r="C72" s="34" t="s">
        <v>70</v>
      </c>
      <c r="D72" s="35" t="s">
        <v>21</v>
      </c>
      <c r="E72" s="36" t="s">
        <v>128</v>
      </c>
      <c r="F72" s="32" t="s">
        <v>129</v>
      </c>
      <c r="G72" s="37" t="s">
        <v>130</v>
      </c>
      <c r="H72" s="38" t="s">
        <v>131</v>
      </c>
      <c r="I72" s="62"/>
      <c r="J72" s="55"/>
      <c r="K72" s="56"/>
      <c r="L72" s="57"/>
      <c r="M72" s="58"/>
      <c r="N72" s="63"/>
      <c r="O72" s="63"/>
      <c r="P72" s="60"/>
    </row>
    <row r="73" spans="1:16" s="61" customFormat="1" ht="26.25" customHeight="1">
      <c r="A73" s="53">
        <v>65</v>
      </c>
      <c r="B73" s="31" t="s">
        <v>309</v>
      </c>
      <c r="C73" s="34" t="s">
        <v>310</v>
      </c>
      <c r="D73" s="35" t="s">
        <v>28</v>
      </c>
      <c r="E73" s="36" t="s">
        <v>311</v>
      </c>
      <c r="F73" s="32" t="s">
        <v>312</v>
      </c>
      <c r="G73" s="37" t="s">
        <v>313</v>
      </c>
      <c r="H73" s="35" t="s">
        <v>131</v>
      </c>
      <c r="I73" s="62"/>
      <c r="J73" s="55"/>
      <c r="K73" s="56"/>
      <c r="L73" s="57"/>
      <c r="M73" s="58"/>
      <c r="N73" s="63"/>
      <c r="O73" s="63"/>
      <c r="P73" s="60"/>
    </row>
    <row r="74" spans="1:16" s="61" customFormat="1" ht="26.25" customHeight="1">
      <c r="A74" s="53">
        <v>66</v>
      </c>
      <c r="B74" s="31" t="s">
        <v>69</v>
      </c>
      <c r="C74" s="34" t="s">
        <v>63</v>
      </c>
      <c r="D74" s="35" t="s">
        <v>21</v>
      </c>
      <c r="E74" s="36" t="s">
        <v>356</v>
      </c>
      <c r="F74" s="32" t="s">
        <v>64</v>
      </c>
      <c r="G74" s="37" t="s">
        <v>357</v>
      </c>
      <c r="H74" s="35" t="s">
        <v>131</v>
      </c>
      <c r="I74" s="54"/>
      <c r="J74" s="55"/>
      <c r="K74" s="56"/>
      <c r="L74" s="57"/>
      <c r="M74" s="58"/>
      <c r="N74" s="59"/>
      <c r="O74" s="59"/>
      <c r="P74" s="60"/>
    </row>
    <row r="75" spans="1:16" s="61" customFormat="1" ht="26.25" customHeight="1">
      <c r="A75" s="53">
        <v>67</v>
      </c>
      <c r="B75" s="31" t="s">
        <v>427</v>
      </c>
      <c r="C75" s="34" t="s">
        <v>428</v>
      </c>
      <c r="D75" s="35">
        <v>1</v>
      </c>
      <c r="E75" s="36" t="s">
        <v>429</v>
      </c>
      <c r="F75" s="32" t="s">
        <v>430</v>
      </c>
      <c r="G75" s="37" t="s">
        <v>431</v>
      </c>
      <c r="H75" s="35" t="s">
        <v>131</v>
      </c>
      <c r="I75" s="54"/>
      <c r="J75" s="55"/>
      <c r="K75" s="56"/>
      <c r="L75" s="57"/>
      <c r="M75" s="58"/>
      <c r="N75" s="59"/>
      <c r="O75" s="59"/>
      <c r="P75" s="60"/>
    </row>
    <row r="76" spans="1:16" s="61" customFormat="1" ht="26.25" customHeight="1">
      <c r="A76" s="53">
        <v>68</v>
      </c>
      <c r="B76" s="31" t="s">
        <v>65</v>
      </c>
      <c r="C76" s="34" t="s">
        <v>326</v>
      </c>
      <c r="D76" s="35">
        <v>1</v>
      </c>
      <c r="E76" s="36" t="s">
        <v>456</v>
      </c>
      <c r="F76" s="32" t="s">
        <v>66</v>
      </c>
      <c r="G76" s="37" t="s">
        <v>431</v>
      </c>
      <c r="H76" s="35" t="s">
        <v>131</v>
      </c>
      <c r="I76" s="62"/>
      <c r="J76" s="55"/>
      <c r="K76" s="56"/>
      <c r="L76" s="57"/>
      <c r="M76" s="58"/>
      <c r="N76" s="63"/>
      <c r="O76" s="63"/>
      <c r="P76" s="60"/>
    </row>
    <row r="77" spans="1:16" s="61" customFormat="1" ht="26.25" customHeight="1">
      <c r="A77" s="53">
        <v>69</v>
      </c>
      <c r="B77" s="31" t="s">
        <v>118</v>
      </c>
      <c r="C77" s="34" t="s">
        <v>119</v>
      </c>
      <c r="D77" s="35" t="s">
        <v>21</v>
      </c>
      <c r="E77" s="36" t="s">
        <v>120</v>
      </c>
      <c r="F77" s="24" t="s">
        <v>121</v>
      </c>
      <c r="G77" s="37" t="s">
        <v>122</v>
      </c>
      <c r="H77" s="38" t="s">
        <v>123</v>
      </c>
      <c r="I77" s="62"/>
      <c r="J77" s="55"/>
      <c r="K77" s="56"/>
      <c r="L77" s="57"/>
      <c r="M77" s="58"/>
      <c r="N77" s="63"/>
      <c r="O77" s="63"/>
      <c r="P77" s="60"/>
    </row>
    <row r="78" spans="1:16" s="61" customFormat="1" ht="26.25" customHeight="1">
      <c r="A78" s="53">
        <v>70</v>
      </c>
      <c r="B78" s="31" t="s">
        <v>373</v>
      </c>
      <c r="C78" s="34" t="s">
        <v>374</v>
      </c>
      <c r="D78" s="35" t="s">
        <v>21</v>
      </c>
      <c r="E78" s="36" t="s">
        <v>375</v>
      </c>
      <c r="F78" s="32" t="s">
        <v>376</v>
      </c>
      <c r="G78" s="37" t="s">
        <v>377</v>
      </c>
      <c r="H78" s="38" t="s">
        <v>123</v>
      </c>
      <c r="I78" s="54"/>
      <c r="J78" s="55"/>
      <c r="K78" s="56"/>
      <c r="L78" s="57"/>
      <c r="M78" s="58"/>
      <c r="N78" s="59"/>
      <c r="O78" s="59"/>
      <c r="P78" s="60"/>
    </row>
    <row r="79" spans="1:16" s="61" customFormat="1" ht="26.25" customHeight="1">
      <c r="A79" s="53">
        <v>71</v>
      </c>
      <c r="B79" s="31" t="s">
        <v>373</v>
      </c>
      <c r="C79" s="34" t="s">
        <v>374</v>
      </c>
      <c r="D79" s="35" t="s">
        <v>21</v>
      </c>
      <c r="E79" s="36" t="s">
        <v>378</v>
      </c>
      <c r="F79" s="32" t="s">
        <v>379</v>
      </c>
      <c r="G79" s="37" t="s">
        <v>380</v>
      </c>
      <c r="H79" s="38" t="s">
        <v>123</v>
      </c>
      <c r="I79" s="62"/>
      <c r="J79" s="55"/>
      <c r="K79" s="56"/>
      <c r="L79" s="57"/>
      <c r="M79" s="58"/>
      <c r="N79" s="63"/>
      <c r="O79" s="63"/>
      <c r="P79" s="60"/>
    </row>
    <row r="80" spans="1:16" s="61" customFormat="1" ht="26.25" customHeight="1">
      <c r="A80" s="53">
        <v>72</v>
      </c>
      <c r="B80" s="31" t="s">
        <v>382</v>
      </c>
      <c r="C80" s="34" t="s">
        <v>383</v>
      </c>
      <c r="D80" s="35" t="s">
        <v>21</v>
      </c>
      <c r="E80" s="36" t="s">
        <v>384</v>
      </c>
      <c r="F80" s="27" t="s">
        <v>385</v>
      </c>
      <c r="G80" s="37" t="s">
        <v>386</v>
      </c>
      <c r="H80" s="38" t="s">
        <v>123</v>
      </c>
      <c r="I80" s="62"/>
      <c r="J80" s="55"/>
      <c r="K80" s="56"/>
      <c r="L80" s="57"/>
      <c r="M80" s="58"/>
      <c r="N80" s="63"/>
      <c r="O80" s="63"/>
      <c r="P80" s="60"/>
    </row>
    <row r="81" spans="1:16" s="61" customFormat="1" ht="26.25" customHeight="1">
      <c r="A81" s="53">
        <v>73</v>
      </c>
      <c r="B81" s="31" t="s">
        <v>218</v>
      </c>
      <c r="C81" s="34" t="s">
        <v>219</v>
      </c>
      <c r="D81" s="35" t="s">
        <v>21</v>
      </c>
      <c r="E81" s="36" t="s">
        <v>220</v>
      </c>
      <c r="F81" s="32" t="s">
        <v>221</v>
      </c>
      <c r="G81" s="37" t="s">
        <v>222</v>
      </c>
      <c r="H81" s="38" t="s">
        <v>223</v>
      </c>
      <c r="I81" s="54"/>
      <c r="J81" s="55"/>
      <c r="K81" s="56"/>
      <c r="L81" s="57"/>
      <c r="M81" s="58"/>
      <c r="N81" s="59"/>
      <c r="O81" s="59"/>
      <c r="P81" s="60"/>
    </row>
    <row r="82" spans="1:16" s="61" customFormat="1" ht="26.25" customHeight="1">
      <c r="A82" s="53">
        <v>74</v>
      </c>
      <c r="B82" s="31" t="s">
        <v>132</v>
      </c>
      <c r="C82" s="34" t="s">
        <v>133</v>
      </c>
      <c r="D82" s="35" t="s">
        <v>21</v>
      </c>
      <c r="E82" s="36" t="s">
        <v>134</v>
      </c>
      <c r="F82" s="32" t="s">
        <v>135</v>
      </c>
      <c r="G82" s="37" t="s">
        <v>136</v>
      </c>
      <c r="H82" s="35" t="s">
        <v>462</v>
      </c>
      <c r="I82" s="62"/>
      <c r="J82" s="55"/>
      <c r="K82" s="56"/>
      <c r="L82" s="57"/>
      <c r="M82" s="58"/>
      <c r="N82" s="63"/>
      <c r="O82" s="63"/>
      <c r="P82" s="60"/>
    </row>
    <row r="83" spans="1:16" s="61" customFormat="1" ht="26.25" customHeight="1">
      <c r="A83" s="53">
        <v>75</v>
      </c>
      <c r="B83" s="31" t="s">
        <v>189</v>
      </c>
      <c r="C83" s="34" t="s">
        <v>190</v>
      </c>
      <c r="D83" s="35">
        <v>2</v>
      </c>
      <c r="E83" s="36" t="s">
        <v>191</v>
      </c>
      <c r="F83" s="24" t="s">
        <v>192</v>
      </c>
      <c r="G83" s="25" t="s">
        <v>193</v>
      </c>
      <c r="H83" s="38" t="s">
        <v>90</v>
      </c>
      <c r="I83" s="54"/>
      <c r="J83" s="55"/>
      <c r="K83" s="56"/>
      <c r="L83" s="57"/>
      <c r="M83" s="58"/>
      <c r="N83" s="59"/>
      <c r="O83" s="59"/>
      <c r="P83" s="60"/>
    </row>
    <row r="84" spans="1:16" s="61" customFormat="1" ht="26.25" customHeight="1">
      <c r="A84" s="53">
        <v>76</v>
      </c>
      <c r="B84" s="31" t="s">
        <v>194</v>
      </c>
      <c r="C84" s="34" t="s">
        <v>195</v>
      </c>
      <c r="D84" s="35" t="s">
        <v>23</v>
      </c>
      <c r="E84" s="36" t="s">
        <v>196</v>
      </c>
      <c r="F84" s="32" t="s">
        <v>197</v>
      </c>
      <c r="G84" s="37" t="s">
        <v>198</v>
      </c>
      <c r="H84" s="38" t="s">
        <v>90</v>
      </c>
      <c r="I84" s="62"/>
      <c r="J84" s="55"/>
      <c r="K84" s="56"/>
      <c r="L84" s="57"/>
      <c r="M84" s="58"/>
      <c r="N84" s="63"/>
      <c r="O84" s="63"/>
      <c r="P84" s="60"/>
    </row>
    <row r="85" spans="1:16" s="61" customFormat="1" ht="26.25" customHeight="1">
      <c r="A85" s="53">
        <v>77</v>
      </c>
      <c r="B85" s="31" t="s">
        <v>205</v>
      </c>
      <c r="C85" s="34" t="s">
        <v>206</v>
      </c>
      <c r="D85" s="35" t="s">
        <v>21</v>
      </c>
      <c r="E85" s="36" t="s">
        <v>207</v>
      </c>
      <c r="F85" s="32" t="s">
        <v>208</v>
      </c>
      <c r="G85" s="37" t="s">
        <v>209</v>
      </c>
      <c r="H85" s="38" t="s">
        <v>90</v>
      </c>
      <c r="I85" s="54"/>
      <c r="J85" s="55"/>
      <c r="K85" s="56"/>
      <c r="L85" s="57"/>
      <c r="M85" s="58"/>
      <c r="N85" s="59"/>
      <c r="O85" s="59"/>
      <c r="P85" s="60"/>
    </row>
    <row r="86" spans="1:16" s="61" customFormat="1" ht="26.25" customHeight="1">
      <c r="A86" s="53">
        <v>78</v>
      </c>
      <c r="B86" s="31" t="s">
        <v>265</v>
      </c>
      <c r="C86" s="34" t="s">
        <v>266</v>
      </c>
      <c r="D86" s="35" t="s">
        <v>21</v>
      </c>
      <c r="E86" s="36" t="s">
        <v>267</v>
      </c>
      <c r="F86" s="32" t="s">
        <v>268</v>
      </c>
      <c r="G86" s="37" t="s">
        <v>269</v>
      </c>
      <c r="H86" s="35" t="s">
        <v>90</v>
      </c>
      <c r="I86" s="54"/>
      <c r="J86" s="55"/>
      <c r="K86" s="56"/>
      <c r="L86" s="57"/>
      <c r="M86" s="58"/>
      <c r="N86" s="59"/>
      <c r="O86" s="59"/>
      <c r="P86" s="60"/>
    </row>
    <row r="87" spans="1:16" s="61" customFormat="1" ht="26.25" customHeight="1">
      <c r="A87" s="53">
        <v>79</v>
      </c>
      <c r="B87" s="31" t="s">
        <v>91</v>
      </c>
      <c r="C87" s="34" t="s">
        <v>92</v>
      </c>
      <c r="D87" s="35" t="s">
        <v>21</v>
      </c>
      <c r="E87" s="36" t="s">
        <v>93</v>
      </c>
      <c r="F87" s="32" t="s">
        <v>94</v>
      </c>
      <c r="G87" s="37" t="s">
        <v>95</v>
      </c>
      <c r="H87" s="38" t="s">
        <v>90</v>
      </c>
      <c r="I87" s="54"/>
      <c r="J87" s="55"/>
      <c r="K87" s="56"/>
      <c r="L87" s="57"/>
      <c r="M87" s="58"/>
      <c r="N87" s="59"/>
      <c r="O87" s="59"/>
      <c r="P87" s="60"/>
    </row>
    <row r="88" spans="1:16" s="61" customFormat="1" ht="26.25" customHeight="1">
      <c r="A88" s="53">
        <v>80</v>
      </c>
      <c r="B88" s="31" t="s">
        <v>304</v>
      </c>
      <c r="C88" s="34" t="s">
        <v>305</v>
      </c>
      <c r="D88" s="35">
        <v>1</v>
      </c>
      <c r="E88" s="36" t="s">
        <v>306</v>
      </c>
      <c r="F88" s="32" t="s">
        <v>307</v>
      </c>
      <c r="G88" s="37" t="s">
        <v>308</v>
      </c>
      <c r="H88" s="38" t="s">
        <v>90</v>
      </c>
      <c r="I88" s="54"/>
      <c r="J88" s="55"/>
      <c r="K88" s="56"/>
      <c r="L88" s="57"/>
      <c r="M88" s="58"/>
      <c r="N88" s="59"/>
      <c r="O88" s="59"/>
      <c r="P88" s="60"/>
    </row>
    <row r="89" spans="1:16" s="61" customFormat="1" ht="26.25" customHeight="1">
      <c r="A89" s="53">
        <v>81</v>
      </c>
      <c r="B89" s="31" t="s">
        <v>85</v>
      </c>
      <c r="C89" s="34" t="s">
        <v>86</v>
      </c>
      <c r="D89" s="35">
        <v>1</v>
      </c>
      <c r="E89" s="36" t="s">
        <v>87</v>
      </c>
      <c r="F89" s="32" t="s">
        <v>88</v>
      </c>
      <c r="G89" s="37" t="s">
        <v>89</v>
      </c>
      <c r="H89" s="35" t="s">
        <v>90</v>
      </c>
      <c r="I89" s="62"/>
      <c r="J89" s="55"/>
      <c r="K89" s="56"/>
      <c r="L89" s="57"/>
      <c r="M89" s="58"/>
      <c r="N89" s="63"/>
      <c r="O89" s="63"/>
      <c r="P89" s="60"/>
    </row>
    <row r="90" spans="1:16" s="61" customFormat="1" ht="26.25" customHeight="1">
      <c r="A90" s="53">
        <v>82</v>
      </c>
      <c r="B90" s="31" t="s">
        <v>80</v>
      </c>
      <c r="C90" s="34" t="s">
        <v>81</v>
      </c>
      <c r="D90" s="35" t="s">
        <v>21</v>
      </c>
      <c r="E90" s="36" t="s">
        <v>124</v>
      </c>
      <c r="F90" s="32" t="s">
        <v>125</v>
      </c>
      <c r="G90" s="37" t="s">
        <v>126</v>
      </c>
      <c r="H90" s="38" t="s">
        <v>90</v>
      </c>
      <c r="I90" s="62"/>
      <c r="J90" s="55"/>
      <c r="K90" s="56"/>
      <c r="L90" s="57"/>
      <c r="M90" s="58"/>
      <c r="N90" s="63"/>
      <c r="O90" s="63"/>
      <c r="P90" s="60"/>
    </row>
    <row r="91" spans="1:16" s="61" customFormat="1" ht="26.25" customHeight="1">
      <c r="A91" s="53">
        <v>83</v>
      </c>
      <c r="B91" s="31" t="s">
        <v>388</v>
      </c>
      <c r="C91" s="34" t="s">
        <v>389</v>
      </c>
      <c r="D91" s="35">
        <v>1</v>
      </c>
      <c r="E91" s="36" t="s">
        <v>390</v>
      </c>
      <c r="F91" s="32" t="s">
        <v>391</v>
      </c>
      <c r="G91" s="37" t="s">
        <v>183</v>
      </c>
      <c r="H91" s="38" t="s">
        <v>90</v>
      </c>
      <c r="I91" s="54"/>
      <c r="J91" s="55"/>
      <c r="K91" s="56"/>
      <c r="L91" s="57"/>
      <c r="M91" s="58"/>
      <c r="N91" s="59"/>
      <c r="O91" s="59"/>
      <c r="P91" s="60"/>
    </row>
    <row r="92" spans="1:16" s="61" customFormat="1" ht="26.25" customHeight="1">
      <c r="A92" s="53">
        <v>84</v>
      </c>
      <c r="B92" s="31" t="s">
        <v>444</v>
      </c>
      <c r="C92" s="34" t="s">
        <v>445</v>
      </c>
      <c r="D92" s="35" t="s">
        <v>28</v>
      </c>
      <c r="E92" s="36" t="s">
        <v>446</v>
      </c>
      <c r="F92" s="32" t="s">
        <v>447</v>
      </c>
      <c r="G92" s="37" t="s">
        <v>448</v>
      </c>
      <c r="H92" s="38" t="s">
        <v>90</v>
      </c>
      <c r="I92" s="54"/>
      <c r="J92" s="55"/>
      <c r="K92" s="56"/>
      <c r="L92" s="57"/>
      <c r="M92" s="58"/>
      <c r="N92" s="59"/>
      <c r="O92" s="59"/>
      <c r="P92" s="60"/>
    </row>
    <row r="93" spans="1:16" s="61" customFormat="1" ht="26.25" customHeight="1">
      <c r="A93" s="53">
        <v>85</v>
      </c>
      <c r="B93" s="31" t="s">
        <v>243</v>
      </c>
      <c r="C93" s="34" t="s">
        <v>244</v>
      </c>
      <c r="D93" s="35">
        <v>1</v>
      </c>
      <c r="E93" s="36" t="s">
        <v>245</v>
      </c>
      <c r="F93" s="32" t="s">
        <v>246</v>
      </c>
      <c r="G93" s="37" t="s">
        <v>247</v>
      </c>
      <c r="H93" s="38" t="s">
        <v>111</v>
      </c>
      <c r="I93" s="54"/>
      <c r="J93" s="55"/>
      <c r="K93" s="56"/>
      <c r="L93" s="57"/>
      <c r="M93" s="58"/>
      <c r="N93" s="59"/>
      <c r="O93" s="59"/>
      <c r="P93" s="60"/>
    </row>
    <row r="94" spans="1:16" s="61" customFormat="1" ht="26.25" customHeight="1">
      <c r="A94" s="53">
        <v>86</v>
      </c>
      <c r="B94" s="31" t="s">
        <v>248</v>
      </c>
      <c r="C94" s="34" t="s">
        <v>249</v>
      </c>
      <c r="D94" s="35" t="s">
        <v>28</v>
      </c>
      <c r="E94" s="36" t="s">
        <v>250</v>
      </c>
      <c r="F94" s="32" t="s">
        <v>251</v>
      </c>
      <c r="G94" s="37" t="s">
        <v>252</v>
      </c>
      <c r="H94" s="38" t="s">
        <v>111</v>
      </c>
      <c r="I94" s="54"/>
      <c r="J94" s="55"/>
      <c r="K94" s="56"/>
      <c r="L94" s="57"/>
      <c r="M94" s="58"/>
      <c r="N94" s="59"/>
      <c r="O94" s="59"/>
      <c r="P94" s="60"/>
    </row>
    <row r="95" spans="1:16" s="61" customFormat="1" ht="26.25" customHeight="1">
      <c r="A95" s="53">
        <v>87</v>
      </c>
      <c r="B95" s="31" t="s">
        <v>260</v>
      </c>
      <c r="C95" s="34" t="s">
        <v>261</v>
      </c>
      <c r="D95" s="35" t="s">
        <v>21</v>
      </c>
      <c r="E95" s="36" t="s">
        <v>262</v>
      </c>
      <c r="F95" s="32" t="s">
        <v>263</v>
      </c>
      <c r="G95" s="37" t="s">
        <v>264</v>
      </c>
      <c r="H95" s="38" t="s">
        <v>111</v>
      </c>
      <c r="I95" s="62"/>
      <c r="J95" s="55"/>
      <c r="K95" s="56"/>
      <c r="L95" s="57"/>
      <c r="M95" s="58"/>
      <c r="N95" s="63"/>
      <c r="O95" s="63"/>
      <c r="P95" s="60"/>
    </row>
    <row r="96" spans="1:16" s="61" customFormat="1" ht="26.25" customHeight="1">
      <c r="A96" s="53">
        <v>88</v>
      </c>
      <c r="B96" s="31" t="s">
        <v>106</v>
      </c>
      <c r="C96" s="34" t="s">
        <v>107</v>
      </c>
      <c r="D96" s="35">
        <v>1</v>
      </c>
      <c r="E96" s="36" t="s">
        <v>108</v>
      </c>
      <c r="F96" s="32" t="s">
        <v>109</v>
      </c>
      <c r="G96" s="37" t="s">
        <v>110</v>
      </c>
      <c r="H96" s="35" t="s">
        <v>111</v>
      </c>
      <c r="I96" s="54"/>
      <c r="J96" s="55"/>
      <c r="K96" s="56"/>
      <c r="L96" s="57"/>
      <c r="M96" s="58"/>
      <c r="N96" s="59"/>
      <c r="O96" s="59"/>
      <c r="P96" s="60"/>
    </row>
    <row r="97" spans="1:16" s="61" customFormat="1" ht="26.25" customHeight="1">
      <c r="A97" s="53">
        <v>89</v>
      </c>
      <c r="B97" s="31" t="s">
        <v>73</v>
      </c>
      <c r="C97" s="34" t="s">
        <v>432</v>
      </c>
      <c r="D97" s="35" t="s">
        <v>21</v>
      </c>
      <c r="E97" s="36" t="s">
        <v>433</v>
      </c>
      <c r="F97" s="32" t="s">
        <v>74</v>
      </c>
      <c r="G97" s="37" t="s">
        <v>434</v>
      </c>
      <c r="H97" s="35" t="s">
        <v>111</v>
      </c>
      <c r="I97" s="54"/>
      <c r="J97" s="55"/>
      <c r="K97" s="56"/>
      <c r="L97" s="57"/>
      <c r="M97" s="58"/>
      <c r="N97" s="59"/>
      <c r="O97" s="59"/>
      <c r="P97" s="60"/>
    </row>
    <row r="98" spans="1:16" s="61" customFormat="1" ht="26.25" customHeight="1">
      <c r="A98" s="53">
        <v>90</v>
      </c>
      <c r="B98" s="31" t="s">
        <v>68</v>
      </c>
      <c r="C98" s="34" t="s">
        <v>440</v>
      </c>
      <c r="D98" s="35">
        <v>1</v>
      </c>
      <c r="E98" s="36" t="s">
        <v>441</v>
      </c>
      <c r="F98" s="32" t="s">
        <v>442</v>
      </c>
      <c r="G98" s="37" t="s">
        <v>443</v>
      </c>
      <c r="H98" s="35" t="s">
        <v>111</v>
      </c>
      <c r="I98" s="62"/>
      <c r="J98" s="55"/>
      <c r="K98" s="56"/>
      <c r="L98" s="57"/>
      <c r="M98" s="58"/>
      <c r="N98" s="63"/>
      <c r="O98" s="63"/>
      <c r="P98" s="60"/>
    </row>
    <row r="99" spans="1:16" s="61" customFormat="1" ht="26.25" customHeight="1">
      <c r="A99" s="53">
        <v>91</v>
      </c>
      <c r="B99" s="31" t="s">
        <v>449</v>
      </c>
      <c r="C99" s="34" t="s">
        <v>326</v>
      </c>
      <c r="D99" s="35" t="s">
        <v>28</v>
      </c>
      <c r="E99" s="36" t="s">
        <v>467</v>
      </c>
      <c r="F99" s="32" t="s">
        <v>450</v>
      </c>
      <c r="G99" s="37" t="s">
        <v>466</v>
      </c>
      <c r="H99" s="35" t="s">
        <v>111</v>
      </c>
      <c r="I99" s="62"/>
      <c r="J99" s="55"/>
      <c r="K99" s="56"/>
      <c r="L99" s="57"/>
      <c r="M99" s="58"/>
      <c r="N99" s="63"/>
      <c r="O99" s="63"/>
      <c r="P99" s="60"/>
    </row>
  </sheetData>
  <sheetProtection/>
  <mergeCells count="12">
    <mergeCell ref="H6:H8"/>
    <mergeCell ref="A1:H1"/>
    <mergeCell ref="A2:H2"/>
    <mergeCell ref="A3:H3"/>
    <mergeCell ref="A4:H4"/>
    <mergeCell ref="A6:A8"/>
    <mergeCell ref="B6:B8"/>
    <mergeCell ref="C6:C8"/>
    <mergeCell ref="D6:D8"/>
    <mergeCell ref="E6:E8"/>
    <mergeCell ref="F6:F8"/>
    <mergeCell ref="G6:G8"/>
  </mergeCells>
  <printOptions horizontalCentered="1"/>
  <pageMargins left="0" right="0" top="0" bottom="0" header="0" footer="0"/>
  <pageSetup fitToHeight="3" horizontalDpi="600" verticalDpi="600" orientation="portrait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M31"/>
  <sheetViews>
    <sheetView view="pageBreakPreview" zoomScale="115" zoomScaleNormal="50" zoomScaleSheetLayoutView="115" zoomScalePageLayoutView="0" workbookViewId="0" topLeftCell="A13">
      <selection activeCell="B19" sqref="B19"/>
    </sheetView>
  </sheetViews>
  <sheetFormatPr defaultColWidth="9.140625" defaultRowHeight="15"/>
  <cols>
    <col min="1" max="1" width="3.28125" style="128" customWidth="1"/>
    <col min="2" max="2" width="15.57421875" style="22" customWidth="1"/>
    <col min="3" max="3" width="10.28125" style="22" hidden="1" customWidth="1"/>
    <col min="4" max="4" width="6.28125" style="22" customWidth="1"/>
    <col min="5" max="5" width="31.00390625" style="22" customWidth="1"/>
    <col min="6" max="6" width="5.7109375" style="22" customWidth="1"/>
    <col min="7" max="7" width="12.28125" style="22" customWidth="1"/>
    <col min="8" max="8" width="20.7109375" style="22" customWidth="1"/>
    <col min="9" max="9" width="4.140625" style="22" customWidth="1"/>
    <col min="10" max="10" width="6.8515625" style="22" customWidth="1"/>
    <col min="11" max="11" width="2.421875" style="22" customWidth="1"/>
    <col min="12" max="12" width="4.140625" style="22" customWidth="1"/>
    <col min="13" max="13" width="6.8515625" style="22" customWidth="1"/>
    <col min="14" max="14" width="2.421875" style="22" customWidth="1"/>
    <col min="15" max="15" width="4.140625" style="22" customWidth="1"/>
    <col min="16" max="16" width="6.8515625" style="22" customWidth="1"/>
    <col min="17" max="19" width="2.421875" style="22" customWidth="1"/>
    <col min="20" max="20" width="2.421875" style="22" hidden="1" customWidth="1"/>
    <col min="21" max="21" width="4.421875" style="22" customWidth="1"/>
    <col min="22" max="22" width="7.28125" style="22" customWidth="1"/>
    <col min="23" max="23" width="4.00390625" style="48" customWidth="1"/>
    <col min="24" max="16384" width="9.140625" style="21" customWidth="1"/>
  </cols>
  <sheetData>
    <row r="1" spans="1:39" s="11" customFormat="1" ht="15">
      <c r="A1" s="82" t="s">
        <v>13</v>
      </c>
      <c r="C1" s="10" t="s">
        <v>14</v>
      </c>
      <c r="D1" s="12"/>
      <c r="E1" s="12"/>
      <c r="F1" s="10" t="s">
        <v>15</v>
      </c>
      <c r="G1" s="10"/>
      <c r="I1" s="12"/>
      <c r="J1" s="14" t="s">
        <v>16</v>
      </c>
      <c r="K1" s="15"/>
      <c r="L1" s="13"/>
      <c r="M1" s="14" t="s">
        <v>17</v>
      </c>
      <c r="N1" s="15"/>
      <c r="O1" s="13"/>
      <c r="P1" s="14" t="s">
        <v>17</v>
      </c>
      <c r="Q1" s="95"/>
      <c r="R1" s="95"/>
      <c r="S1" s="95"/>
      <c r="T1" s="95"/>
      <c r="U1" s="92"/>
      <c r="V1" s="102" t="s">
        <v>18</v>
      </c>
      <c r="W1" s="105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M1" s="18"/>
    </row>
    <row r="2" spans="1:23" s="113" customFormat="1" ht="24" customHeight="1">
      <c r="A2" s="299" t="s">
        <v>544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</row>
    <row r="3" spans="1:23" s="113" customFormat="1" ht="15.75" customHeight="1">
      <c r="A3" s="300" t="s">
        <v>545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</row>
    <row r="4" spans="1:22" ht="5.2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</row>
    <row r="5" spans="1:23" ht="15.75" customHeight="1">
      <c r="A5" s="298" t="s">
        <v>9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</row>
    <row r="6" spans="1:22" ht="12" customHeight="1">
      <c r="A6" s="130"/>
      <c r="B6" s="111"/>
      <c r="C6" s="112"/>
      <c r="D6" s="112"/>
      <c r="E6" s="112"/>
      <c r="F6" s="112"/>
      <c r="G6" s="112"/>
      <c r="H6" s="111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</row>
    <row r="7" spans="1:23" s="116" customFormat="1" ht="19.5" customHeight="1">
      <c r="A7" s="305" t="s">
        <v>721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</row>
    <row r="8" spans="1:23" s="113" customFormat="1" ht="13.5" customHeight="1">
      <c r="A8" s="282" t="s">
        <v>726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</row>
    <row r="9" spans="1:22" ht="8.25" customHeight="1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</row>
    <row r="10" spans="1:23" s="145" customFormat="1" ht="13.5" customHeight="1">
      <c r="A10" s="143" t="s">
        <v>482</v>
      </c>
      <c r="B10" s="144"/>
      <c r="C10" s="144"/>
      <c r="D10" s="144"/>
      <c r="E10" s="144"/>
      <c r="F10" s="144"/>
      <c r="G10" s="144"/>
      <c r="H10" s="44"/>
      <c r="I10" s="44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46"/>
      <c r="V10" s="137" t="s">
        <v>647</v>
      </c>
      <c r="W10" s="147"/>
    </row>
    <row r="11" spans="1:23" ht="17.25" customHeight="1">
      <c r="A11" s="288" t="s">
        <v>7</v>
      </c>
      <c r="B11" s="284" t="s">
        <v>1</v>
      </c>
      <c r="C11" s="283" t="s">
        <v>12</v>
      </c>
      <c r="D11" s="283" t="s">
        <v>2</v>
      </c>
      <c r="E11" s="284" t="s">
        <v>0</v>
      </c>
      <c r="F11" s="283" t="s">
        <v>10</v>
      </c>
      <c r="G11" s="283" t="s">
        <v>19</v>
      </c>
      <c r="H11" s="284" t="s">
        <v>3</v>
      </c>
      <c r="I11" s="285" t="s">
        <v>513</v>
      </c>
      <c r="J11" s="285"/>
      <c r="K11" s="285"/>
      <c r="L11" s="286" t="s">
        <v>470</v>
      </c>
      <c r="M11" s="286"/>
      <c r="N11" s="286"/>
      <c r="O11" s="285" t="s">
        <v>514</v>
      </c>
      <c r="P11" s="285"/>
      <c r="Q11" s="285"/>
      <c r="R11" s="278" t="s">
        <v>468</v>
      </c>
      <c r="S11" s="278" t="s">
        <v>469</v>
      </c>
      <c r="T11" s="278" t="s">
        <v>471</v>
      </c>
      <c r="U11" s="279" t="s">
        <v>4</v>
      </c>
      <c r="V11" s="280" t="s">
        <v>11</v>
      </c>
      <c r="W11" s="279" t="s">
        <v>593</v>
      </c>
    </row>
    <row r="12" spans="1:23" ht="53.25" customHeight="1">
      <c r="A12" s="288"/>
      <c r="B12" s="284"/>
      <c r="C12" s="283"/>
      <c r="D12" s="283"/>
      <c r="E12" s="284"/>
      <c r="F12" s="283"/>
      <c r="G12" s="283"/>
      <c r="H12" s="284"/>
      <c r="I12" s="131" t="s">
        <v>5</v>
      </c>
      <c r="J12" s="132" t="s">
        <v>6</v>
      </c>
      <c r="K12" s="131" t="s">
        <v>7</v>
      </c>
      <c r="L12" s="133" t="s">
        <v>5</v>
      </c>
      <c r="M12" s="132" t="s">
        <v>6</v>
      </c>
      <c r="N12" s="131" t="s">
        <v>7</v>
      </c>
      <c r="O12" s="133" t="s">
        <v>5</v>
      </c>
      <c r="P12" s="132" t="s">
        <v>6</v>
      </c>
      <c r="Q12" s="131" t="s">
        <v>7</v>
      </c>
      <c r="R12" s="278"/>
      <c r="S12" s="278"/>
      <c r="T12" s="278"/>
      <c r="U12" s="279"/>
      <c r="V12" s="280"/>
      <c r="W12" s="279"/>
    </row>
    <row r="13" spans="1:23" ht="12.75">
      <c r="A13" s="304" t="s">
        <v>624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</row>
    <row r="14" spans="1:39" s="119" customFormat="1" ht="35.25" customHeight="1">
      <c r="A14" s="87">
        <f>RANK(V14,$V$14:$V$22,0)</f>
        <v>1</v>
      </c>
      <c r="B14" s="183" t="s">
        <v>547</v>
      </c>
      <c r="C14" s="34" t="s">
        <v>548</v>
      </c>
      <c r="D14" s="72" t="s">
        <v>21</v>
      </c>
      <c r="E14" s="86" t="s">
        <v>549</v>
      </c>
      <c r="F14" s="32" t="s">
        <v>550</v>
      </c>
      <c r="G14" s="37" t="s">
        <v>117</v>
      </c>
      <c r="H14" s="177" t="s">
        <v>551</v>
      </c>
      <c r="I14" s="88">
        <v>247.5</v>
      </c>
      <c r="J14" s="71">
        <f aca="true" t="shared" si="0" ref="J14:J22">I14/3.4-IF($R14=1,0.5,IF($R14=2,1.5,0))</f>
        <v>72.79411764705883</v>
      </c>
      <c r="K14" s="89">
        <f aca="true" t="shared" si="1" ref="K14:K22">RANK(J14,J$14:J$22)</f>
        <v>1</v>
      </c>
      <c r="L14" s="88">
        <v>245.5</v>
      </c>
      <c r="M14" s="71">
        <f aca="true" t="shared" si="2" ref="M14:M22">L14/3.4-IF($R14=1,0.5,IF($R14=2,1.5,0))</f>
        <v>72.20588235294117</v>
      </c>
      <c r="N14" s="89">
        <f aca="true" t="shared" si="3" ref="N14:N22">RANK(M14,M$14:M$22)</f>
        <v>1</v>
      </c>
      <c r="O14" s="88">
        <v>239.5</v>
      </c>
      <c r="P14" s="71">
        <f aca="true" t="shared" si="4" ref="P14:P22">O14/3.4-IF($R14=1,0.5,IF($R14=2,1.5,0))</f>
        <v>70.44117647058823</v>
      </c>
      <c r="Q14" s="89">
        <f aca="true" t="shared" si="5" ref="Q14:Q22">RANK(P14,P$14:P$22)</f>
        <v>1</v>
      </c>
      <c r="R14" s="89"/>
      <c r="S14" s="91"/>
      <c r="T14" s="91"/>
      <c r="U14" s="90">
        <f aca="true" t="shared" si="6" ref="U14:U22">I14+O14+L14</f>
        <v>732.5</v>
      </c>
      <c r="V14" s="108">
        <f aca="true" t="shared" si="7" ref="V14:V22">ROUND(SUM(J14,M14,P14)/3,3)</f>
        <v>71.814</v>
      </c>
      <c r="W14" s="150" t="s">
        <v>21</v>
      </c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</row>
    <row r="15" spans="1:39" s="119" customFormat="1" ht="35.25" customHeight="1">
      <c r="A15" s="87">
        <f>RANK(V15,$V$14:$V$22,0)</f>
        <v>2</v>
      </c>
      <c r="B15" s="183" t="s">
        <v>567</v>
      </c>
      <c r="C15" s="34" t="s">
        <v>568</v>
      </c>
      <c r="D15" s="72">
        <v>2</v>
      </c>
      <c r="E15" s="86" t="s">
        <v>569</v>
      </c>
      <c r="F15" s="142" t="s">
        <v>570</v>
      </c>
      <c r="G15" s="37" t="s">
        <v>571</v>
      </c>
      <c r="H15" s="177" t="s">
        <v>551</v>
      </c>
      <c r="I15" s="88">
        <v>229.5</v>
      </c>
      <c r="J15" s="71">
        <f t="shared" si="0"/>
        <v>67.5</v>
      </c>
      <c r="K15" s="89">
        <f t="shared" si="1"/>
        <v>4</v>
      </c>
      <c r="L15" s="88">
        <v>229</v>
      </c>
      <c r="M15" s="71">
        <f t="shared" si="2"/>
        <v>67.3529411764706</v>
      </c>
      <c r="N15" s="89">
        <f t="shared" si="3"/>
        <v>3</v>
      </c>
      <c r="O15" s="88">
        <v>230</v>
      </c>
      <c r="P15" s="71">
        <f t="shared" si="4"/>
        <v>67.64705882352942</v>
      </c>
      <c r="Q15" s="89">
        <f t="shared" si="5"/>
        <v>3</v>
      </c>
      <c r="R15" s="89"/>
      <c r="S15" s="91"/>
      <c r="T15" s="91"/>
      <c r="U15" s="90">
        <f t="shared" si="6"/>
        <v>688.5</v>
      </c>
      <c r="V15" s="108">
        <f t="shared" si="7"/>
        <v>67.5</v>
      </c>
      <c r="W15" s="150" t="s">
        <v>21</v>
      </c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</row>
    <row r="16" spans="1:39" s="119" customFormat="1" ht="35.25" customHeight="1">
      <c r="A16" s="87">
        <f>RANK(V16,$V$14:$V$22,0)</f>
        <v>3</v>
      </c>
      <c r="B16" s="139" t="s">
        <v>491</v>
      </c>
      <c r="C16" s="34" t="s">
        <v>492</v>
      </c>
      <c r="D16" s="72">
        <v>1</v>
      </c>
      <c r="E16" s="86" t="s">
        <v>493</v>
      </c>
      <c r="F16" s="32" t="s">
        <v>494</v>
      </c>
      <c r="G16" s="37" t="s">
        <v>495</v>
      </c>
      <c r="H16" s="141" t="s">
        <v>484</v>
      </c>
      <c r="I16" s="88">
        <v>233.5</v>
      </c>
      <c r="J16" s="71">
        <f t="shared" si="0"/>
        <v>68.67647058823529</v>
      </c>
      <c r="K16" s="89">
        <f t="shared" si="1"/>
        <v>2</v>
      </c>
      <c r="L16" s="88">
        <v>231</v>
      </c>
      <c r="M16" s="253">
        <f t="shared" si="2"/>
        <v>67.94117647058823</v>
      </c>
      <c r="N16" s="89">
        <f t="shared" si="3"/>
        <v>2</v>
      </c>
      <c r="O16" s="88">
        <v>223</v>
      </c>
      <c r="P16" s="71">
        <f t="shared" si="4"/>
        <v>65.58823529411765</v>
      </c>
      <c r="Q16" s="89">
        <f t="shared" si="5"/>
        <v>7</v>
      </c>
      <c r="R16" s="89"/>
      <c r="S16" s="91"/>
      <c r="T16" s="91"/>
      <c r="U16" s="90">
        <f t="shared" si="6"/>
        <v>687.5</v>
      </c>
      <c r="V16" s="108">
        <f t="shared" si="7"/>
        <v>67.402</v>
      </c>
      <c r="W16" s="150" t="s">
        <v>21</v>
      </c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</row>
    <row r="17" spans="1:39" s="119" customFormat="1" ht="35.25" customHeight="1">
      <c r="A17" s="87">
        <v>4</v>
      </c>
      <c r="B17" s="139" t="s">
        <v>557</v>
      </c>
      <c r="C17" s="34" t="s">
        <v>558</v>
      </c>
      <c r="D17" s="72">
        <v>1</v>
      </c>
      <c r="E17" s="86" t="s">
        <v>559</v>
      </c>
      <c r="F17" s="181" t="s">
        <v>560</v>
      </c>
      <c r="G17" s="37" t="s">
        <v>561</v>
      </c>
      <c r="H17" s="177" t="s">
        <v>540</v>
      </c>
      <c r="I17" s="88">
        <v>229.5</v>
      </c>
      <c r="J17" s="71">
        <f t="shared" si="0"/>
        <v>67.5</v>
      </c>
      <c r="K17" s="89">
        <f t="shared" si="1"/>
        <v>4</v>
      </c>
      <c r="L17" s="88">
        <v>228.5</v>
      </c>
      <c r="M17" s="71">
        <f t="shared" si="2"/>
        <v>67.20588235294117</v>
      </c>
      <c r="N17" s="89">
        <f t="shared" si="3"/>
        <v>4</v>
      </c>
      <c r="O17" s="88">
        <v>229.5</v>
      </c>
      <c r="P17" s="253">
        <f t="shared" si="4"/>
        <v>67.5</v>
      </c>
      <c r="Q17" s="89">
        <f t="shared" si="5"/>
        <v>4</v>
      </c>
      <c r="R17" s="89"/>
      <c r="S17" s="91"/>
      <c r="T17" s="91"/>
      <c r="U17" s="90">
        <f t="shared" si="6"/>
        <v>687.5</v>
      </c>
      <c r="V17" s="108">
        <f t="shared" si="7"/>
        <v>67.402</v>
      </c>
      <c r="W17" s="150" t="s">
        <v>21</v>
      </c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</row>
    <row r="18" spans="1:39" s="119" customFormat="1" ht="35.25" customHeight="1">
      <c r="A18" s="87">
        <f>RANK(V18,$V$14:$V$22,0)</f>
        <v>5</v>
      </c>
      <c r="B18" s="139" t="s">
        <v>638</v>
      </c>
      <c r="C18" s="34" t="s">
        <v>578</v>
      </c>
      <c r="D18" s="72" t="s">
        <v>21</v>
      </c>
      <c r="E18" s="86" t="s">
        <v>579</v>
      </c>
      <c r="F18" s="32"/>
      <c r="G18" s="37"/>
      <c r="H18" s="177" t="s">
        <v>551</v>
      </c>
      <c r="I18" s="88">
        <v>233.5</v>
      </c>
      <c r="J18" s="71">
        <f t="shared" si="0"/>
        <v>68.67647058823529</v>
      </c>
      <c r="K18" s="89">
        <f t="shared" si="1"/>
        <v>2</v>
      </c>
      <c r="L18" s="88">
        <v>221.5</v>
      </c>
      <c r="M18" s="71">
        <f t="shared" si="2"/>
        <v>65.14705882352942</v>
      </c>
      <c r="N18" s="89">
        <f t="shared" si="3"/>
        <v>7</v>
      </c>
      <c r="O18" s="88">
        <v>231.5</v>
      </c>
      <c r="P18" s="71">
        <f t="shared" si="4"/>
        <v>68.08823529411765</v>
      </c>
      <c r="Q18" s="89">
        <f t="shared" si="5"/>
        <v>2</v>
      </c>
      <c r="R18" s="89"/>
      <c r="S18" s="91"/>
      <c r="T18" s="91"/>
      <c r="U18" s="90">
        <f t="shared" si="6"/>
        <v>686.5</v>
      </c>
      <c r="V18" s="108">
        <f t="shared" si="7"/>
        <v>67.304</v>
      </c>
      <c r="W18" s="150" t="s">
        <v>21</v>
      </c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</row>
    <row r="19" spans="1:39" s="119" customFormat="1" ht="35.25" customHeight="1">
      <c r="A19" s="87">
        <f>RANK(V19,$V$14:$V$22,0)</f>
        <v>6</v>
      </c>
      <c r="B19" s="139" t="s">
        <v>580</v>
      </c>
      <c r="C19" s="34" t="s">
        <v>581</v>
      </c>
      <c r="D19" s="72">
        <v>1</v>
      </c>
      <c r="E19" s="186" t="s">
        <v>582</v>
      </c>
      <c r="F19" s="140" t="s">
        <v>583</v>
      </c>
      <c r="G19" s="37" t="s">
        <v>584</v>
      </c>
      <c r="H19" s="177" t="s">
        <v>551</v>
      </c>
      <c r="I19" s="88">
        <v>227</v>
      </c>
      <c r="J19" s="71">
        <f t="shared" si="0"/>
        <v>66.76470588235294</v>
      </c>
      <c r="K19" s="89">
        <f t="shared" si="1"/>
        <v>6</v>
      </c>
      <c r="L19" s="88">
        <v>227</v>
      </c>
      <c r="M19" s="71">
        <f t="shared" si="2"/>
        <v>66.76470588235294</v>
      </c>
      <c r="N19" s="89">
        <f t="shared" si="3"/>
        <v>5</v>
      </c>
      <c r="O19" s="88">
        <v>227.5</v>
      </c>
      <c r="P19" s="71">
        <f t="shared" si="4"/>
        <v>66.91176470588235</v>
      </c>
      <c r="Q19" s="89">
        <f t="shared" si="5"/>
        <v>5</v>
      </c>
      <c r="R19" s="89"/>
      <c r="S19" s="91"/>
      <c r="T19" s="91"/>
      <c r="U19" s="90">
        <f t="shared" si="6"/>
        <v>681.5</v>
      </c>
      <c r="V19" s="108">
        <f t="shared" si="7"/>
        <v>66.814</v>
      </c>
      <c r="W19" s="150" t="s">
        <v>21</v>
      </c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</row>
    <row r="20" spans="1:39" s="119" customFormat="1" ht="35.25" customHeight="1">
      <c r="A20" s="87">
        <f>RANK(V20,$V$14:$V$22,0)</f>
        <v>7</v>
      </c>
      <c r="B20" s="139" t="s">
        <v>572</v>
      </c>
      <c r="C20" s="185" t="s">
        <v>573</v>
      </c>
      <c r="D20" s="72" t="s">
        <v>21</v>
      </c>
      <c r="E20" s="138" t="s">
        <v>574</v>
      </c>
      <c r="F20" s="30" t="s">
        <v>575</v>
      </c>
      <c r="G20" s="70" t="s">
        <v>576</v>
      </c>
      <c r="H20" s="72" t="s">
        <v>577</v>
      </c>
      <c r="I20" s="88">
        <v>224.5</v>
      </c>
      <c r="J20" s="71">
        <f t="shared" si="0"/>
        <v>66.02941176470588</v>
      </c>
      <c r="K20" s="89">
        <f t="shared" si="1"/>
        <v>7</v>
      </c>
      <c r="L20" s="88">
        <v>217</v>
      </c>
      <c r="M20" s="71">
        <f t="shared" si="2"/>
        <v>63.82352941176471</v>
      </c>
      <c r="N20" s="89">
        <f t="shared" si="3"/>
        <v>8</v>
      </c>
      <c r="O20" s="88">
        <v>224</v>
      </c>
      <c r="P20" s="71">
        <f t="shared" si="4"/>
        <v>65.88235294117648</v>
      </c>
      <c r="Q20" s="89">
        <f t="shared" si="5"/>
        <v>6</v>
      </c>
      <c r="R20" s="89"/>
      <c r="S20" s="91"/>
      <c r="T20" s="91"/>
      <c r="U20" s="90">
        <f t="shared" si="6"/>
        <v>665.5</v>
      </c>
      <c r="V20" s="108">
        <f t="shared" si="7"/>
        <v>65.245</v>
      </c>
      <c r="W20" s="150" t="s">
        <v>594</v>
      </c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</row>
    <row r="21" spans="1:39" s="119" customFormat="1" ht="35.25" customHeight="1">
      <c r="A21" s="87">
        <f>RANK(V21,$V$14:$V$22,0)</f>
        <v>8</v>
      </c>
      <c r="B21" s="139" t="s">
        <v>562</v>
      </c>
      <c r="C21" s="34" t="s">
        <v>563</v>
      </c>
      <c r="D21" s="72" t="s">
        <v>21</v>
      </c>
      <c r="E21" s="184" t="s">
        <v>564</v>
      </c>
      <c r="F21" s="140" t="s">
        <v>565</v>
      </c>
      <c r="G21" s="28" t="s">
        <v>566</v>
      </c>
      <c r="H21" s="72" t="s">
        <v>551</v>
      </c>
      <c r="I21" s="88">
        <v>217</v>
      </c>
      <c r="J21" s="71">
        <f t="shared" si="0"/>
        <v>63.82352941176471</v>
      </c>
      <c r="K21" s="89">
        <f t="shared" si="1"/>
        <v>8</v>
      </c>
      <c r="L21" s="88">
        <v>224.5</v>
      </c>
      <c r="M21" s="71">
        <f t="shared" si="2"/>
        <v>66.02941176470588</v>
      </c>
      <c r="N21" s="89">
        <f t="shared" si="3"/>
        <v>6</v>
      </c>
      <c r="O21" s="88">
        <v>219</v>
      </c>
      <c r="P21" s="71">
        <f t="shared" si="4"/>
        <v>64.41176470588235</v>
      </c>
      <c r="Q21" s="89">
        <f t="shared" si="5"/>
        <v>8</v>
      </c>
      <c r="R21" s="89"/>
      <c r="S21" s="91"/>
      <c r="T21" s="91"/>
      <c r="U21" s="90">
        <f t="shared" si="6"/>
        <v>660.5</v>
      </c>
      <c r="V21" s="108">
        <f t="shared" si="7"/>
        <v>64.755</v>
      </c>
      <c r="W21" s="150" t="s">
        <v>594</v>
      </c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</row>
    <row r="22" spans="1:39" s="119" customFormat="1" ht="35.25" customHeight="1">
      <c r="A22" s="87">
        <f>RANK(V22,$V$14:$V$22,0)</f>
        <v>9</v>
      </c>
      <c r="B22" s="139" t="s">
        <v>485</v>
      </c>
      <c r="C22" s="34" t="s">
        <v>486</v>
      </c>
      <c r="D22" s="72">
        <v>2</v>
      </c>
      <c r="E22" s="85" t="s">
        <v>487</v>
      </c>
      <c r="F22" s="30" t="s">
        <v>488</v>
      </c>
      <c r="G22" s="30" t="s">
        <v>489</v>
      </c>
      <c r="H22" s="72" t="s">
        <v>490</v>
      </c>
      <c r="I22" s="88">
        <v>209</v>
      </c>
      <c r="J22" s="71">
        <f t="shared" si="0"/>
        <v>61.470588235294116</v>
      </c>
      <c r="K22" s="89">
        <f t="shared" si="1"/>
        <v>9</v>
      </c>
      <c r="L22" s="88">
        <v>212</v>
      </c>
      <c r="M22" s="71">
        <f t="shared" si="2"/>
        <v>62.35294117647059</v>
      </c>
      <c r="N22" s="89">
        <f t="shared" si="3"/>
        <v>9</v>
      </c>
      <c r="O22" s="88">
        <v>214</v>
      </c>
      <c r="P22" s="71">
        <f t="shared" si="4"/>
        <v>62.94117647058824</v>
      </c>
      <c r="Q22" s="89">
        <f t="shared" si="5"/>
        <v>9</v>
      </c>
      <c r="R22" s="89"/>
      <c r="S22" s="91"/>
      <c r="T22" s="91"/>
      <c r="U22" s="90">
        <f t="shared" si="6"/>
        <v>635</v>
      </c>
      <c r="V22" s="108">
        <f t="shared" si="7"/>
        <v>62.255</v>
      </c>
      <c r="W22" s="150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</row>
    <row r="23" spans="1:22" ht="13.5" customHeight="1">
      <c r="A23" s="120"/>
      <c r="B23" s="121"/>
      <c r="C23" s="121"/>
      <c r="D23" s="67"/>
      <c r="E23" s="68"/>
      <c r="F23" s="68"/>
      <c r="G23" s="68"/>
      <c r="H23" s="69"/>
      <c r="I23" s="122"/>
      <c r="J23" s="123"/>
      <c r="K23" s="124"/>
      <c r="L23" s="122"/>
      <c r="M23" s="123"/>
      <c r="N23" s="124"/>
      <c r="O23" s="122"/>
      <c r="P23" s="123"/>
      <c r="Q23" s="124"/>
      <c r="R23" s="122"/>
      <c r="S23" s="122"/>
      <c r="T23" s="122"/>
      <c r="U23" s="125"/>
      <c r="V23" s="123"/>
    </row>
    <row r="24" spans="1:23" s="81" customFormat="1" ht="15" customHeight="1">
      <c r="A24" s="126"/>
      <c r="B24" s="295" t="s">
        <v>8</v>
      </c>
      <c r="C24" s="295"/>
      <c r="D24" s="295"/>
      <c r="E24" s="110"/>
      <c r="F24" s="110"/>
      <c r="G24" s="110"/>
      <c r="H24" s="80" t="s">
        <v>546</v>
      </c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35"/>
    </row>
    <row r="25" spans="1:23" s="81" customFormat="1" ht="6.75" customHeight="1">
      <c r="A25" s="126"/>
      <c r="B25" s="127"/>
      <c r="C25" s="127"/>
      <c r="D25" s="127"/>
      <c r="E25" s="110"/>
      <c r="F25" s="110"/>
      <c r="G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35"/>
    </row>
    <row r="26" spans="1:23" s="81" customFormat="1" ht="15" customHeight="1">
      <c r="A26" s="126"/>
      <c r="B26" s="295" t="s">
        <v>46</v>
      </c>
      <c r="C26" s="295"/>
      <c r="D26" s="295"/>
      <c r="E26" s="110"/>
      <c r="F26" s="110"/>
      <c r="G26" s="110"/>
      <c r="H26" s="80" t="s">
        <v>592</v>
      </c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35"/>
    </row>
    <row r="31" spans="2:8" ht="12.75">
      <c r="B31" s="113"/>
      <c r="C31" s="21"/>
      <c r="D31" s="21"/>
      <c r="E31" s="21"/>
      <c r="F31" s="21"/>
      <c r="G31" s="21"/>
      <c r="H31" s="113"/>
    </row>
  </sheetData>
  <sheetProtection/>
  <mergeCells count="25">
    <mergeCell ref="A11:A12"/>
    <mergeCell ref="B11:B12"/>
    <mergeCell ref="C11:C12"/>
    <mergeCell ref="D11:D12"/>
    <mergeCell ref="E11:E12"/>
    <mergeCell ref="G11:G12"/>
    <mergeCell ref="H11:H12"/>
    <mergeCell ref="I11:K11"/>
    <mergeCell ref="L11:N11"/>
    <mergeCell ref="O11:Q11"/>
    <mergeCell ref="A2:W2"/>
    <mergeCell ref="A3:W3"/>
    <mergeCell ref="A5:W5"/>
    <mergeCell ref="A7:W7"/>
    <mergeCell ref="A8:W8"/>
    <mergeCell ref="A13:W13"/>
    <mergeCell ref="B24:D24"/>
    <mergeCell ref="B26:D26"/>
    <mergeCell ref="R11:R12"/>
    <mergeCell ref="S11:S12"/>
    <mergeCell ref="T11:T12"/>
    <mergeCell ref="U11:U12"/>
    <mergeCell ref="V11:V12"/>
    <mergeCell ref="W11:W12"/>
    <mergeCell ref="F11:F12"/>
  </mergeCells>
  <printOptions horizontalCentered="1"/>
  <pageMargins left="0" right="0" top="0.3937007874015748" bottom="0" header="0" footer="0"/>
  <pageSetup fitToHeight="2" fitToWidth="1" orientation="landscape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J32"/>
  <sheetViews>
    <sheetView view="pageBreakPreview" zoomScaleNormal="50" zoomScaleSheetLayoutView="100" zoomScalePageLayoutView="0" workbookViewId="0" topLeftCell="A19">
      <selection activeCell="H26" sqref="H26:H28"/>
    </sheetView>
  </sheetViews>
  <sheetFormatPr defaultColWidth="9.140625" defaultRowHeight="15"/>
  <cols>
    <col min="1" max="1" width="7.00390625" style="84" customWidth="1"/>
    <col min="2" max="2" width="18.140625" style="3" customWidth="1"/>
    <col min="3" max="3" width="2.57421875" style="3" hidden="1" customWidth="1"/>
    <col min="4" max="4" width="5.57421875" style="3" customWidth="1"/>
    <col min="5" max="5" width="34.421875" style="3" customWidth="1"/>
    <col min="6" max="6" width="6.57421875" style="3" customWidth="1"/>
    <col min="7" max="7" width="11.140625" style="3" customWidth="1"/>
    <col min="8" max="8" width="22.140625" style="3" customWidth="1"/>
    <col min="9" max="12" width="4.28125" style="3" customWidth="1"/>
    <col min="13" max="13" width="4.57421875" style="3" customWidth="1"/>
    <col min="14" max="14" width="6.8515625" style="3" customWidth="1"/>
    <col min="15" max="15" width="6.28125" style="3" customWidth="1"/>
    <col min="16" max="16" width="6.8515625" style="3" customWidth="1"/>
    <col min="17" max="18" width="2.421875" style="3" customWidth="1"/>
    <col min="19" max="19" width="7.28125" style="3" customWidth="1"/>
    <col min="20" max="16384" width="9.140625" style="1" customWidth="1"/>
  </cols>
  <sheetData>
    <row r="1" spans="1:36" s="11" customFormat="1" ht="15">
      <c r="A1" s="82" t="s">
        <v>13</v>
      </c>
      <c r="C1" s="10" t="s">
        <v>14</v>
      </c>
      <c r="D1" s="12"/>
      <c r="E1" s="12"/>
      <c r="F1" s="10" t="s">
        <v>15</v>
      </c>
      <c r="G1" s="10"/>
      <c r="H1" s="92"/>
      <c r="I1" s="93"/>
      <c r="K1" s="94"/>
      <c r="L1" s="95"/>
      <c r="M1" s="96"/>
      <c r="N1" s="94" t="s">
        <v>17</v>
      </c>
      <c r="O1" s="92"/>
      <c r="P1" s="94" t="s">
        <v>16</v>
      </c>
      <c r="Q1" s="95"/>
      <c r="R1" s="95"/>
      <c r="S1" s="102" t="s">
        <v>18</v>
      </c>
      <c r="T1" s="16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J1" s="18"/>
    </row>
    <row r="2" spans="1:24" s="179" customFormat="1" ht="27" customHeight="1">
      <c r="A2" s="299" t="s">
        <v>543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188"/>
      <c r="U2" s="188"/>
      <c r="V2" s="188"/>
      <c r="W2" s="188"/>
      <c r="X2" s="189"/>
    </row>
    <row r="3" spans="1:23" s="179" customFormat="1" ht="15.75">
      <c r="A3" s="300" t="s">
        <v>506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190"/>
      <c r="U3" s="190"/>
      <c r="V3" s="190"/>
      <c r="W3" s="190"/>
    </row>
    <row r="4" spans="1:19" s="101" customFormat="1" ht="6.75" customHeight="1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</row>
    <row r="5" spans="1:19" s="193" customFormat="1" ht="18.75">
      <c r="A5" s="340" t="s">
        <v>9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</row>
    <row r="6" spans="1:19" s="101" customFormat="1" ht="6.75" customHeight="1">
      <c r="A6" s="191"/>
      <c r="B6" s="9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</row>
    <row r="7" spans="1:19" s="77" customFormat="1" ht="13.5" customHeight="1">
      <c r="A7" s="143" t="s">
        <v>482</v>
      </c>
      <c r="B7" s="75"/>
      <c r="C7" s="75"/>
      <c r="D7" s="75"/>
      <c r="E7" s="75"/>
      <c r="F7" s="75"/>
      <c r="G7" s="75"/>
      <c r="H7" s="76"/>
      <c r="I7" s="76"/>
      <c r="J7" s="187"/>
      <c r="K7" s="187"/>
      <c r="L7" s="78"/>
      <c r="M7" s="78"/>
      <c r="N7" s="78"/>
      <c r="O7" s="76"/>
      <c r="P7" s="76"/>
      <c r="Q7" s="78"/>
      <c r="R7" s="78"/>
      <c r="S7" s="137" t="s">
        <v>647</v>
      </c>
    </row>
    <row r="8" spans="1:19" ht="15" customHeight="1">
      <c r="A8" s="330" t="s">
        <v>7</v>
      </c>
      <c r="B8" s="332" t="s">
        <v>1</v>
      </c>
      <c r="C8" s="334" t="s">
        <v>12</v>
      </c>
      <c r="D8" s="334" t="s">
        <v>2</v>
      </c>
      <c r="E8" s="332" t="s">
        <v>0</v>
      </c>
      <c r="F8" s="334" t="s">
        <v>10</v>
      </c>
      <c r="G8" s="334" t="s">
        <v>19</v>
      </c>
      <c r="H8" s="332" t="s">
        <v>3</v>
      </c>
      <c r="I8" s="338" t="s">
        <v>513</v>
      </c>
      <c r="J8" s="338"/>
      <c r="K8" s="338"/>
      <c r="L8" s="338"/>
      <c r="M8" s="338"/>
      <c r="N8" s="338"/>
      <c r="O8" s="337" t="s">
        <v>470</v>
      </c>
      <c r="P8" s="337"/>
      <c r="Q8" s="322" t="s">
        <v>468</v>
      </c>
      <c r="R8" s="322" t="s">
        <v>469</v>
      </c>
      <c r="S8" s="324" t="s">
        <v>478</v>
      </c>
    </row>
    <row r="9" spans="1:19" ht="27" customHeight="1">
      <c r="A9" s="330"/>
      <c r="B9" s="332"/>
      <c r="C9" s="334"/>
      <c r="D9" s="334"/>
      <c r="E9" s="332"/>
      <c r="F9" s="334"/>
      <c r="G9" s="334"/>
      <c r="H9" s="332"/>
      <c r="I9" s="326" t="s">
        <v>472</v>
      </c>
      <c r="J9" s="326"/>
      <c r="K9" s="326"/>
      <c r="L9" s="326"/>
      <c r="M9" s="326"/>
      <c r="N9" s="326"/>
      <c r="O9" s="326" t="s">
        <v>473</v>
      </c>
      <c r="P9" s="326"/>
      <c r="Q9" s="322"/>
      <c r="R9" s="322"/>
      <c r="S9" s="324"/>
    </row>
    <row r="10" spans="1:19" ht="64.5" customHeight="1">
      <c r="A10" s="330"/>
      <c r="B10" s="332"/>
      <c r="C10" s="334"/>
      <c r="D10" s="334"/>
      <c r="E10" s="332"/>
      <c r="F10" s="334"/>
      <c r="G10" s="334"/>
      <c r="H10" s="332"/>
      <c r="I10" s="98" t="s">
        <v>474</v>
      </c>
      <c r="J10" s="98" t="s">
        <v>475</v>
      </c>
      <c r="K10" s="98" t="s">
        <v>476</v>
      </c>
      <c r="L10" s="98" t="s">
        <v>477</v>
      </c>
      <c r="M10" s="98" t="s">
        <v>5</v>
      </c>
      <c r="N10" s="99" t="s">
        <v>6</v>
      </c>
      <c r="O10" s="98" t="s">
        <v>5</v>
      </c>
      <c r="P10" s="99" t="s">
        <v>6</v>
      </c>
      <c r="Q10" s="322"/>
      <c r="R10" s="322"/>
      <c r="S10" s="324"/>
    </row>
    <row r="11" spans="1:19" s="100" customFormat="1" ht="18.75" customHeight="1">
      <c r="A11" s="343" t="s">
        <v>735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</row>
    <row r="12" spans="1:19" s="193" customFormat="1" ht="11.25" customHeight="1">
      <c r="A12" s="282" t="s">
        <v>732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</row>
    <row r="13" spans="1:36" s="74" customFormat="1" ht="15">
      <c r="A13" s="345" t="s">
        <v>734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7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</row>
    <row r="14" spans="1:36" s="74" customFormat="1" ht="41.25" customHeight="1">
      <c r="A14" s="87">
        <f>RANK(S14,$S$14:$S$17,0)</f>
        <v>1</v>
      </c>
      <c r="B14" s="139" t="s">
        <v>552</v>
      </c>
      <c r="C14" s="34" t="s">
        <v>553</v>
      </c>
      <c r="D14" s="72" t="s">
        <v>28</v>
      </c>
      <c r="E14" s="138" t="s">
        <v>616</v>
      </c>
      <c r="F14" s="30"/>
      <c r="G14" s="28" t="s">
        <v>483</v>
      </c>
      <c r="H14" s="141" t="s">
        <v>496</v>
      </c>
      <c r="I14" s="136">
        <v>7.4</v>
      </c>
      <c r="J14" s="136">
        <v>7.2</v>
      </c>
      <c r="K14" s="136">
        <v>7.5</v>
      </c>
      <c r="L14" s="136">
        <v>7.5</v>
      </c>
      <c r="M14" s="107">
        <f>I14+J14+K14+L14</f>
        <v>29.6</v>
      </c>
      <c r="N14" s="71">
        <f>M14/0.4-IF($Q14=1,0.5,IF($Q14=2,1.5,0))</f>
        <v>74</v>
      </c>
      <c r="O14" s="106">
        <v>174</v>
      </c>
      <c r="P14" s="71">
        <f>O14/2.5-IF($Q14=1,0.5,IF($Q14=2,1.5,0))</f>
        <v>69.6</v>
      </c>
      <c r="Q14" s="103"/>
      <c r="R14" s="103"/>
      <c r="S14" s="104">
        <f>(N14+P14)/2</f>
        <v>71.8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spans="1:36" s="74" customFormat="1" ht="41.25" customHeight="1">
      <c r="A15" s="87">
        <f>RANK(S15,$S$14:$S$17,0)</f>
        <v>2</v>
      </c>
      <c r="B15" s="139" t="s">
        <v>729</v>
      </c>
      <c r="C15" s="34" t="s">
        <v>618</v>
      </c>
      <c r="D15" s="72"/>
      <c r="E15" s="138" t="s">
        <v>619</v>
      </c>
      <c r="F15" s="178"/>
      <c r="G15" s="28"/>
      <c r="H15" s="177" t="s">
        <v>620</v>
      </c>
      <c r="I15" s="136">
        <v>6.8</v>
      </c>
      <c r="J15" s="136">
        <v>6.8</v>
      </c>
      <c r="K15" s="136">
        <v>7</v>
      </c>
      <c r="L15" s="136">
        <v>7</v>
      </c>
      <c r="M15" s="107">
        <f>I15+J15+K15+L15</f>
        <v>27.6</v>
      </c>
      <c r="N15" s="71">
        <f>M15/0.4-IF($Q15=1,0.5,IF($Q15=2,1.5,0))</f>
        <v>69</v>
      </c>
      <c r="O15" s="106">
        <v>168</v>
      </c>
      <c r="P15" s="71">
        <f>O15/2.5-IF($Q15=1,0.5,IF($Q15=2,1.5,0))</f>
        <v>67.2</v>
      </c>
      <c r="Q15" s="103"/>
      <c r="R15" s="103"/>
      <c r="S15" s="104">
        <f>(N15+P15)/2</f>
        <v>68.1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</row>
    <row r="16" spans="1:36" s="74" customFormat="1" ht="41.25" customHeight="1">
      <c r="A16" s="87">
        <f>RANK(S16,$S$14:$S$17,0)</f>
        <v>3</v>
      </c>
      <c r="B16" s="139" t="s">
        <v>515</v>
      </c>
      <c r="C16" s="34" t="s">
        <v>497</v>
      </c>
      <c r="D16" s="72">
        <v>2</v>
      </c>
      <c r="E16" s="138" t="s">
        <v>498</v>
      </c>
      <c r="F16" s="142" t="s">
        <v>499</v>
      </c>
      <c r="G16" s="148" t="s">
        <v>500</v>
      </c>
      <c r="H16" s="177" t="s">
        <v>501</v>
      </c>
      <c r="I16" s="136">
        <v>6.4</v>
      </c>
      <c r="J16" s="136">
        <v>6.5</v>
      </c>
      <c r="K16" s="136">
        <v>6.7</v>
      </c>
      <c r="L16" s="136">
        <v>6.6</v>
      </c>
      <c r="M16" s="107">
        <f>I16+J16+K16+L16</f>
        <v>26.200000000000003</v>
      </c>
      <c r="N16" s="71">
        <f>M16/0.4-IF($Q16=1,0.5,IF($Q16=2,1.5,0))</f>
        <v>65.5</v>
      </c>
      <c r="O16" s="106">
        <v>161.5</v>
      </c>
      <c r="P16" s="71">
        <f>O16/2.5-IF($Q16=1,0.5,IF($Q16=2,1.5,0))</f>
        <v>64.6</v>
      </c>
      <c r="Q16" s="103"/>
      <c r="R16" s="103"/>
      <c r="S16" s="104">
        <f>(N16+P16)/2</f>
        <v>65.05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</row>
    <row r="17" spans="1:36" s="74" customFormat="1" ht="41.25" customHeight="1">
      <c r="A17" s="87">
        <f>RANK(S17,$S$14:$S$17,0)</f>
        <v>4</v>
      </c>
      <c r="B17" s="139" t="s">
        <v>736</v>
      </c>
      <c r="C17" s="34">
        <v>1997</v>
      </c>
      <c r="D17" s="72" t="s">
        <v>28</v>
      </c>
      <c r="E17" s="86" t="s">
        <v>730</v>
      </c>
      <c r="F17" s="140"/>
      <c r="G17" s="70"/>
      <c r="H17" s="149" t="s">
        <v>731</v>
      </c>
      <c r="I17" s="136">
        <v>6</v>
      </c>
      <c r="J17" s="136">
        <v>6.2</v>
      </c>
      <c r="K17" s="136">
        <v>6.4</v>
      </c>
      <c r="L17" s="136">
        <v>6.3</v>
      </c>
      <c r="M17" s="107">
        <f>I17+J17+K17+L17</f>
        <v>24.900000000000002</v>
      </c>
      <c r="N17" s="71">
        <f>M17/0.4-IF($Q17=1,0.5,IF($Q17=2,1.5,0))</f>
        <v>62.25</v>
      </c>
      <c r="O17" s="106">
        <v>150.5</v>
      </c>
      <c r="P17" s="71">
        <f>O17/2.5-IF($Q17=1,0.5,IF($Q17=2,1.5,0))</f>
        <v>60.2</v>
      </c>
      <c r="Q17" s="103"/>
      <c r="R17" s="103"/>
      <c r="S17" s="104">
        <f>(N17+P17)/2</f>
        <v>61.225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19" ht="23.25" customHeight="1">
      <c r="A18" s="4"/>
      <c r="B18" s="5"/>
      <c r="C18" s="5"/>
      <c r="D18" s="67"/>
      <c r="E18" s="68"/>
      <c r="F18" s="68"/>
      <c r="G18" s="68"/>
      <c r="H18" s="69"/>
      <c r="I18" s="6"/>
      <c r="J18" s="7"/>
      <c r="K18" s="7"/>
      <c r="L18" s="8"/>
      <c r="M18" s="6"/>
      <c r="N18" s="7"/>
      <c r="O18" s="69"/>
      <c r="P18" s="69"/>
      <c r="Q18" s="6"/>
      <c r="R18" s="6"/>
      <c r="S18" s="7"/>
    </row>
    <row r="19" spans="1:19" s="100" customFormat="1" ht="18.75" customHeight="1">
      <c r="A19" s="327" t="s">
        <v>750</v>
      </c>
      <c r="B19" s="328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9"/>
    </row>
    <row r="20" spans="1:19" s="193" customFormat="1" ht="11.25" customHeight="1">
      <c r="A20" s="317" t="s">
        <v>749</v>
      </c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8"/>
    </row>
    <row r="21" spans="1:36" s="74" customFormat="1" ht="15">
      <c r="A21" s="381"/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2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19" s="77" customFormat="1" ht="13.5" customHeight="1">
      <c r="A22" s="383" t="s">
        <v>482</v>
      </c>
      <c r="B22" s="75"/>
      <c r="C22" s="75"/>
      <c r="D22" s="75"/>
      <c r="E22" s="75"/>
      <c r="F22" s="75"/>
      <c r="G22" s="75"/>
      <c r="H22" s="75"/>
      <c r="I22" s="75"/>
      <c r="J22" s="384"/>
      <c r="K22" s="384"/>
      <c r="L22" s="75"/>
      <c r="M22" s="75"/>
      <c r="N22" s="75"/>
      <c r="O22" s="75"/>
      <c r="P22" s="75"/>
      <c r="Q22" s="75"/>
      <c r="R22" s="75"/>
      <c r="S22" s="385" t="s">
        <v>746</v>
      </c>
    </row>
    <row r="23" spans="1:36" s="74" customFormat="1" ht="29.25" customHeight="1">
      <c r="A23" s="392" t="s">
        <v>751</v>
      </c>
      <c r="B23" s="373" t="s">
        <v>515</v>
      </c>
      <c r="C23" s="374" t="s">
        <v>497</v>
      </c>
      <c r="D23" s="371">
        <v>2</v>
      </c>
      <c r="E23" s="375" t="s">
        <v>498</v>
      </c>
      <c r="F23" s="142" t="s">
        <v>499</v>
      </c>
      <c r="G23" s="148" t="s">
        <v>500</v>
      </c>
      <c r="H23" s="72" t="s">
        <v>501</v>
      </c>
      <c r="I23" s="259">
        <v>6.4</v>
      </c>
      <c r="J23" s="259">
        <v>6.3</v>
      </c>
      <c r="K23" s="259">
        <v>6.5</v>
      </c>
      <c r="L23" s="259">
        <v>6.5</v>
      </c>
      <c r="M23" s="261">
        <f>I23+J23+K23+L23</f>
        <v>25.7</v>
      </c>
      <c r="N23" s="238">
        <f>M23/0.4-IF($R23=1,0.5,IF($R23=2,1.5,0))</f>
        <v>64.25</v>
      </c>
      <c r="O23" s="262">
        <v>180</v>
      </c>
      <c r="P23" s="238">
        <f>O23/2.9-IF($R23=1,0.5,IF($R23=2,1.5,0))</f>
        <v>62.06896551724138</v>
      </c>
      <c r="Q23" s="263"/>
      <c r="R23" s="263"/>
      <c r="S23" s="264">
        <f>(N23+P23)/2</f>
        <v>63.15948275862069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</row>
    <row r="24" spans="1:36" s="74" customFormat="1" ht="29.25" customHeight="1">
      <c r="A24" s="392" t="s">
        <v>752</v>
      </c>
      <c r="B24" s="373" t="s">
        <v>598</v>
      </c>
      <c r="C24" s="374" t="s">
        <v>599</v>
      </c>
      <c r="D24" s="371" t="s">
        <v>28</v>
      </c>
      <c r="E24" s="375" t="s">
        <v>600</v>
      </c>
      <c r="F24" s="30" t="s">
        <v>601</v>
      </c>
      <c r="G24" s="28" t="s">
        <v>602</v>
      </c>
      <c r="H24" s="177" t="s">
        <v>577</v>
      </c>
      <c r="I24" s="400" t="s">
        <v>753</v>
      </c>
      <c r="J24" s="400"/>
      <c r="K24" s="400"/>
      <c r="L24" s="401"/>
      <c r="M24" s="402"/>
      <c r="N24" s="403"/>
      <c r="O24" s="404"/>
      <c r="P24" s="403"/>
      <c r="Q24" s="405"/>
      <c r="R24" s="405"/>
      <c r="S24" s="406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</row>
    <row r="25" spans="1:36" s="74" customFormat="1" ht="19.5" customHeight="1">
      <c r="A25" s="393"/>
      <c r="B25" s="394"/>
      <c r="C25" s="395"/>
      <c r="D25" s="396"/>
      <c r="E25" s="397"/>
      <c r="F25" s="210"/>
      <c r="G25" s="267"/>
      <c r="H25" s="152"/>
      <c r="I25" s="266"/>
      <c r="J25" s="266"/>
      <c r="K25" s="266"/>
      <c r="L25" s="267"/>
      <c r="M25" s="268"/>
      <c r="N25" s="222"/>
      <c r="O25" s="269"/>
      <c r="P25" s="222"/>
      <c r="Q25" s="270"/>
      <c r="R25" s="270"/>
      <c r="S25" s="271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19" s="40" customFormat="1" ht="14.25" customHeight="1">
      <c r="A26" s="83"/>
      <c r="B26" s="336" t="s">
        <v>8</v>
      </c>
      <c r="C26" s="336"/>
      <c r="D26" s="336"/>
      <c r="E26" s="39"/>
      <c r="F26" s="39"/>
      <c r="G26" s="39"/>
      <c r="H26" s="80" t="s">
        <v>546</v>
      </c>
      <c r="I26" s="39"/>
      <c r="J26" s="39"/>
      <c r="K26" s="39"/>
      <c r="L26" s="39"/>
      <c r="M26" s="39"/>
      <c r="N26" s="39"/>
      <c r="O26" s="80"/>
      <c r="P26" s="80"/>
      <c r="Q26" s="39"/>
      <c r="R26" s="39"/>
      <c r="S26" s="39"/>
    </row>
    <row r="27" spans="1:19" s="40" customFormat="1" ht="22.5" customHeight="1">
      <c r="A27" s="83"/>
      <c r="B27" s="73"/>
      <c r="C27" s="73"/>
      <c r="D27" s="73"/>
      <c r="E27" s="39"/>
      <c r="F27" s="39"/>
      <c r="G27" s="39"/>
      <c r="H27" s="81"/>
      <c r="I27" s="39"/>
      <c r="J27" s="39"/>
      <c r="K27" s="39"/>
      <c r="L27" s="39"/>
      <c r="M27" s="39"/>
      <c r="N27" s="39"/>
      <c r="O27" s="81"/>
      <c r="P27" s="81"/>
      <c r="Q27" s="39"/>
      <c r="R27" s="39"/>
      <c r="S27" s="39"/>
    </row>
    <row r="28" spans="1:19" s="40" customFormat="1" ht="15" customHeight="1">
      <c r="A28" s="83"/>
      <c r="B28" s="336" t="s">
        <v>46</v>
      </c>
      <c r="C28" s="336"/>
      <c r="D28" s="336"/>
      <c r="E28" s="39"/>
      <c r="F28" s="39"/>
      <c r="G28" s="39"/>
      <c r="H28" s="80" t="s">
        <v>592</v>
      </c>
      <c r="I28" s="39"/>
      <c r="J28" s="39"/>
      <c r="K28" s="39"/>
      <c r="L28" s="39"/>
      <c r="M28" s="39"/>
      <c r="N28" s="39"/>
      <c r="O28" s="80"/>
      <c r="P28" s="80"/>
      <c r="Q28" s="39"/>
      <c r="R28" s="39"/>
      <c r="S28" s="39"/>
    </row>
    <row r="32" spans="1:36" s="3" customFormat="1" ht="12.75">
      <c r="A32" s="84"/>
      <c r="B32" s="2"/>
      <c r="C32" s="2"/>
      <c r="D32" s="2"/>
      <c r="E32" s="2"/>
      <c r="F32" s="2"/>
      <c r="G32" s="2"/>
      <c r="H32" s="97"/>
      <c r="O32" s="97"/>
      <c r="P32" s="97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</sheetData>
  <sheetProtection/>
  <mergeCells count="27">
    <mergeCell ref="A19:S19"/>
    <mergeCell ref="A20:S20"/>
    <mergeCell ref="A21:S21"/>
    <mergeCell ref="A2:S2"/>
    <mergeCell ref="A3:S3"/>
    <mergeCell ref="A4:S4"/>
    <mergeCell ref="A5:S5"/>
    <mergeCell ref="A11:S11"/>
    <mergeCell ref="A12:S12"/>
    <mergeCell ref="Q8:Q10"/>
    <mergeCell ref="R8:R10"/>
    <mergeCell ref="A8:A10"/>
    <mergeCell ref="B8:B10"/>
    <mergeCell ref="C8:C10"/>
    <mergeCell ref="D8:D10"/>
    <mergeCell ref="E8:E10"/>
    <mergeCell ref="F8:F10"/>
    <mergeCell ref="S8:S10"/>
    <mergeCell ref="I9:N9"/>
    <mergeCell ref="O9:P9"/>
    <mergeCell ref="A13:S13"/>
    <mergeCell ref="B26:D26"/>
    <mergeCell ref="B28:D28"/>
    <mergeCell ref="G8:G10"/>
    <mergeCell ref="H8:H10"/>
    <mergeCell ref="I8:N8"/>
    <mergeCell ref="O8:P8"/>
  </mergeCells>
  <printOptions horizontalCentered="1"/>
  <pageMargins left="0" right="0" top="0" bottom="0" header="0" footer="0"/>
  <pageSetup fitToHeight="2" fitToWidth="1" orientation="landscape" paperSize="9" scale="9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M30"/>
  <sheetViews>
    <sheetView view="pageBreakPreview" zoomScale="115" zoomScaleNormal="50" zoomScaleSheetLayoutView="115" zoomScalePageLayoutView="0" workbookViewId="0" topLeftCell="A1">
      <selection activeCell="A2" sqref="A2:IV3"/>
    </sheetView>
  </sheetViews>
  <sheetFormatPr defaultColWidth="9.140625" defaultRowHeight="15"/>
  <cols>
    <col min="1" max="1" width="3.28125" style="128" customWidth="1"/>
    <col min="2" max="2" width="16.57421875" style="22" customWidth="1"/>
    <col min="3" max="3" width="10.28125" style="22" hidden="1" customWidth="1"/>
    <col min="4" max="4" width="6.28125" style="22" customWidth="1"/>
    <col min="5" max="5" width="33.421875" style="22" customWidth="1"/>
    <col min="6" max="6" width="7.8515625" style="22" customWidth="1"/>
    <col min="7" max="7" width="12.28125" style="22" customWidth="1"/>
    <col min="8" max="8" width="20.7109375" style="22" customWidth="1"/>
    <col min="9" max="9" width="4.140625" style="22" customWidth="1"/>
    <col min="10" max="10" width="6.8515625" style="22" customWidth="1"/>
    <col min="11" max="11" width="2.421875" style="22" customWidth="1"/>
    <col min="12" max="12" width="4.140625" style="22" customWidth="1"/>
    <col min="13" max="13" width="6.8515625" style="22" customWidth="1"/>
    <col min="14" max="14" width="2.421875" style="22" customWidth="1"/>
    <col min="15" max="15" width="4.140625" style="22" customWidth="1"/>
    <col min="16" max="16" width="6.8515625" style="22" customWidth="1"/>
    <col min="17" max="19" width="2.421875" style="22" customWidth="1"/>
    <col min="20" max="20" width="2.421875" style="22" hidden="1" customWidth="1"/>
    <col min="21" max="21" width="5.8515625" style="22" customWidth="1"/>
    <col min="22" max="22" width="7.28125" style="22" customWidth="1"/>
    <col min="23" max="23" width="4.00390625" style="48" customWidth="1"/>
    <col min="24" max="16384" width="9.140625" style="21" customWidth="1"/>
  </cols>
  <sheetData>
    <row r="1" spans="1:39" s="11" customFormat="1" ht="15">
      <c r="A1" s="82" t="s">
        <v>13</v>
      </c>
      <c r="C1" s="10" t="s">
        <v>14</v>
      </c>
      <c r="D1" s="12"/>
      <c r="E1" s="12"/>
      <c r="F1" s="10" t="s">
        <v>15</v>
      </c>
      <c r="G1" s="10"/>
      <c r="I1" s="12"/>
      <c r="J1" s="14" t="s">
        <v>16</v>
      </c>
      <c r="K1" s="15"/>
      <c r="L1" s="13"/>
      <c r="M1" s="14" t="s">
        <v>17</v>
      </c>
      <c r="N1" s="15"/>
      <c r="O1" s="13"/>
      <c r="P1" s="14" t="s">
        <v>17</v>
      </c>
      <c r="Q1" s="95"/>
      <c r="R1" s="95"/>
      <c r="S1" s="95"/>
      <c r="T1" s="95"/>
      <c r="U1" s="92"/>
      <c r="V1" s="102" t="s">
        <v>18</v>
      </c>
      <c r="W1" s="105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M1" s="18"/>
    </row>
    <row r="2" spans="1:23" s="179" customFormat="1" ht="24" customHeight="1">
      <c r="A2" s="299" t="s">
        <v>543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</row>
    <row r="3" spans="1:23" s="179" customFormat="1" ht="15.75" customHeight="1">
      <c r="A3" s="300" t="s">
        <v>506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</row>
    <row r="4" spans="1:22" ht="5.2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</row>
    <row r="5" spans="1:23" ht="15.75" customHeight="1">
      <c r="A5" s="298" t="s">
        <v>9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</row>
    <row r="6" spans="1:22" ht="12" customHeight="1">
      <c r="A6" s="130"/>
      <c r="B6" s="111"/>
      <c r="C6" s="112"/>
      <c r="D6" s="112"/>
      <c r="E6" s="112"/>
      <c r="F6" s="112"/>
      <c r="G6" s="112"/>
      <c r="H6" s="111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</row>
    <row r="7" spans="1:23" s="116" customFormat="1" ht="19.5" customHeight="1">
      <c r="A7" s="305" t="s">
        <v>725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</row>
    <row r="8" spans="1:23" s="179" customFormat="1" ht="13.5" customHeight="1">
      <c r="A8" s="282" t="s">
        <v>747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</row>
    <row r="9" spans="1:22" ht="8.25" customHeight="1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</row>
    <row r="10" spans="1:23" s="145" customFormat="1" ht="13.5" customHeight="1">
      <c r="A10" s="143" t="s">
        <v>482</v>
      </c>
      <c r="B10" s="144"/>
      <c r="C10" s="144"/>
      <c r="D10" s="144"/>
      <c r="E10" s="144"/>
      <c r="F10" s="144"/>
      <c r="G10" s="144"/>
      <c r="H10" s="44"/>
      <c r="I10" s="44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46"/>
      <c r="V10" s="137" t="s">
        <v>746</v>
      </c>
      <c r="W10" s="147"/>
    </row>
    <row r="11" spans="1:23" ht="17.25" customHeight="1">
      <c r="A11" s="288" t="s">
        <v>7</v>
      </c>
      <c r="B11" s="284" t="s">
        <v>1</v>
      </c>
      <c r="C11" s="283" t="s">
        <v>12</v>
      </c>
      <c r="D11" s="283" t="s">
        <v>2</v>
      </c>
      <c r="E11" s="284" t="s">
        <v>0</v>
      </c>
      <c r="F11" s="283" t="s">
        <v>10</v>
      </c>
      <c r="G11" s="283" t="s">
        <v>19</v>
      </c>
      <c r="H11" s="284" t="s">
        <v>3</v>
      </c>
      <c r="I11" s="285" t="s">
        <v>513</v>
      </c>
      <c r="J11" s="285"/>
      <c r="K11" s="285"/>
      <c r="L11" s="286" t="s">
        <v>470</v>
      </c>
      <c r="M11" s="286"/>
      <c r="N11" s="286"/>
      <c r="O11" s="285" t="s">
        <v>514</v>
      </c>
      <c r="P11" s="285"/>
      <c r="Q11" s="285"/>
      <c r="R11" s="278" t="s">
        <v>468</v>
      </c>
      <c r="S11" s="278" t="s">
        <v>469</v>
      </c>
      <c r="T11" s="278" t="s">
        <v>471</v>
      </c>
      <c r="U11" s="279" t="s">
        <v>4</v>
      </c>
      <c r="V11" s="280" t="s">
        <v>11</v>
      </c>
      <c r="W11" s="279" t="s">
        <v>593</v>
      </c>
    </row>
    <row r="12" spans="1:23" ht="53.25" customHeight="1">
      <c r="A12" s="288"/>
      <c r="B12" s="284"/>
      <c r="C12" s="283"/>
      <c r="D12" s="283"/>
      <c r="E12" s="284"/>
      <c r="F12" s="283"/>
      <c r="G12" s="283"/>
      <c r="H12" s="284"/>
      <c r="I12" s="131" t="s">
        <v>5</v>
      </c>
      <c r="J12" s="132" t="s">
        <v>6</v>
      </c>
      <c r="K12" s="131" t="s">
        <v>7</v>
      </c>
      <c r="L12" s="133" t="s">
        <v>5</v>
      </c>
      <c r="M12" s="132" t="s">
        <v>6</v>
      </c>
      <c r="N12" s="131" t="s">
        <v>7</v>
      </c>
      <c r="O12" s="133" t="s">
        <v>5</v>
      </c>
      <c r="P12" s="132" t="s">
        <v>6</v>
      </c>
      <c r="Q12" s="131" t="s">
        <v>7</v>
      </c>
      <c r="R12" s="278"/>
      <c r="S12" s="278"/>
      <c r="T12" s="278"/>
      <c r="U12" s="279"/>
      <c r="V12" s="280"/>
      <c r="W12" s="279"/>
    </row>
    <row r="13" spans="1:39" s="119" customFormat="1" ht="39" customHeight="1">
      <c r="A13" s="87">
        <f>RANK(V13,$V$13:$V$21,0)</f>
        <v>1</v>
      </c>
      <c r="B13" s="139" t="s">
        <v>710</v>
      </c>
      <c r="C13" s="34" t="s">
        <v>711</v>
      </c>
      <c r="D13" s="72" t="s">
        <v>23</v>
      </c>
      <c r="E13" s="86" t="s">
        <v>712</v>
      </c>
      <c r="F13" s="30" t="s">
        <v>636</v>
      </c>
      <c r="G13" s="37" t="s">
        <v>637</v>
      </c>
      <c r="H13" s="141" t="s">
        <v>490</v>
      </c>
      <c r="I13" s="88">
        <v>243.5</v>
      </c>
      <c r="J13" s="71">
        <f>I13/3.4-IF($R13=1,2,0)</f>
        <v>71.61764705882354</v>
      </c>
      <c r="K13" s="89">
        <f>RANK(J13,J$13:J$21)</f>
        <v>1</v>
      </c>
      <c r="L13" s="88">
        <v>236.5</v>
      </c>
      <c r="M13" s="71">
        <f>L13/3.4-IF($R13=1,2,0)</f>
        <v>69.55882352941177</v>
      </c>
      <c r="N13" s="89">
        <f>RANK(M13,M$13:M$21)</f>
        <v>1</v>
      </c>
      <c r="O13" s="88">
        <v>240.5</v>
      </c>
      <c r="P13" s="71">
        <f>O13/3.4-IF($R13=1,2,0)</f>
        <v>70.73529411764706</v>
      </c>
      <c r="Q13" s="89">
        <f>RANK(P13,P$13:P$21)</f>
        <v>2</v>
      </c>
      <c r="R13" s="89"/>
      <c r="S13" s="91"/>
      <c r="T13" s="90">
        <f>I13+O13+L13</f>
        <v>720.5</v>
      </c>
      <c r="U13" s="90">
        <f>I13+O13+L13</f>
        <v>720.5</v>
      </c>
      <c r="V13" s="108">
        <f>ROUND(SUM(J13,M13,P13)/3,3)</f>
        <v>70.637</v>
      </c>
      <c r="W13" s="150" t="s">
        <v>21</v>
      </c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</row>
    <row r="14" spans="1:39" s="119" customFormat="1" ht="39" customHeight="1">
      <c r="A14" s="87">
        <f>RANK(V14,$V$13:$V$21,0)</f>
        <v>2</v>
      </c>
      <c r="B14" s="373" t="s">
        <v>690</v>
      </c>
      <c r="C14" s="374" t="s">
        <v>691</v>
      </c>
      <c r="D14" s="371" t="s">
        <v>21</v>
      </c>
      <c r="E14" s="376" t="s">
        <v>692</v>
      </c>
      <c r="F14" s="30" t="s">
        <v>693</v>
      </c>
      <c r="G14" s="35" t="s">
        <v>694</v>
      </c>
      <c r="H14" s="250" t="s">
        <v>695</v>
      </c>
      <c r="I14" s="88">
        <v>238</v>
      </c>
      <c r="J14" s="71">
        <f>I14/3.4-IF($R14=1,2,0)</f>
        <v>70</v>
      </c>
      <c r="K14" s="89">
        <f>RANK(J14,J$13:J$21)</f>
        <v>2</v>
      </c>
      <c r="L14" s="88">
        <v>233</v>
      </c>
      <c r="M14" s="71">
        <f>L14/3.4-IF($R14=1,2,0)</f>
        <v>68.52941176470588</v>
      </c>
      <c r="N14" s="89">
        <f>RANK(M14,M$13:M$21)</f>
        <v>2</v>
      </c>
      <c r="O14" s="88">
        <v>241.5</v>
      </c>
      <c r="P14" s="71">
        <f>O14/3.4-IF($R14=1,2,0)</f>
        <v>71.02941176470588</v>
      </c>
      <c r="Q14" s="89">
        <f>RANK(P14,P$13:P$21)</f>
        <v>1</v>
      </c>
      <c r="R14" s="89"/>
      <c r="S14" s="91"/>
      <c r="T14" s="90">
        <f>I14+O14+L14</f>
        <v>712.5</v>
      </c>
      <c r="U14" s="90">
        <f>I14+O14+L14</f>
        <v>712.5</v>
      </c>
      <c r="V14" s="108">
        <f>ROUND(SUM(J14,M14,P14)/3,3)</f>
        <v>69.853</v>
      </c>
      <c r="W14" s="150" t="s">
        <v>21</v>
      </c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</row>
    <row r="15" spans="1:39" s="119" customFormat="1" ht="39" customHeight="1">
      <c r="A15" s="87">
        <f>RANK(V15,$V$13:$V$21,0)</f>
        <v>3</v>
      </c>
      <c r="B15" s="373" t="s">
        <v>701</v>
      </c>
      <c r="C15" s="374" t="s">
        <v>702</v>
      </c>
      <c r="D15" s="371" t="s">
        <v>21</v>
      </c>
      <c r="E15" s="375" t="s">
        <v>703</v>
      </c>
      <c r="F15" s="30" t="s">
        <v>704</v>
      </c>
      <c r="G15" s="28" t="s">
        <v>705</v>
      </c>
      <c r="H15" s="177" t="s">
        <v>706</v>
      </c>
      <c r="I15" s="88">
        <v>237</v>
      </c>
      <c r="J15" s="71">
        <f>I15/3.4-IF($R15=1,2,0)</f>
        <v>69.70588235294117</v>
      </c>
      <c r="K15" s="89">
        <f>RANK(J15,J$13:J$21)</f>
        <v>3</v>
      </c>
      <c r="L15" s="88">
        <v>227.5</v>
      </c>
      <c r="M15" s="71">
        <f>L15/3.4-IF($R15=1,2,0)</f>
        <v>66.91176470588235</v>
      </c>
      <c r="N15" s="89">
        <f>RANK(M15,M$13:M$21)</f>
        <v>4</v>
      </c>
      <c r="O15" s="88">
        <v>240</v>
      </c>
      <c r="P15" s="71">
        <f>O15/3.4-IF($R15=1,2,0)</f>
        <v>70.58823529411765</v>
      </c>
      <c r="Q15" s="89">
        <f>RANK(P15,P$13:P$21)</f>
        <v>3</v>
      </c>
      <c r="R15" s="89"/>
      <c r="S15" s="91"/>
      <c r="T15" s="90">
        <f>I15+O15+L15</f>
        <v>704.5</v>
      </c>
      <c r="U15" s="90">
        <f>I15+O15+L15</f>
        <v>704.5</v>
      </c>
      <c r="V15" s="108">
        <f>ROUND(SUM(J15,M15,P15)/3,3)</f>
        <v>69.069</v>
      </c>
      <c r="W15" s="150" t="s">
        <v>21</v>
      </c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</row>
    <row r="16" spans="1:39" s="119" customFormat="1" ht="39" customHeight="1">
      <c r="A16" s="87">
        <f>RANK(V16,$V$13:$V$21,0)</f>
        <v>4</v>
      </c>
      <c r="B16" s="369" t="s">
        <v>677</v>
      </c>
      <c r="C16" s="370" t="s">
        <v>678</v>
      </c>
      <c r="D16" s="371" t="s">
        <v>23</v>
      </c>
      <c r="E16" s="372" t="s">
        <v>713</v>
      </c>
      <c r="F16" s="252" t="s">
        <v>714</v>
      </c>
      <c r="G16" s="70" t="s">
        <v>639</v>
      </c>
      <c r="H16" s="72" t="s">
        <v>540</v>
      </c>
      <c r="I16" s="88">
        <v>229.5</v>
      </c>
      <c r="J16" s="71">
        <f>I16/3.4-IF($R16=1,2,0)</f>
        <v>67.5</v>
      </c>
      <c r="K16" s="89">
        <f>RANK(J16,J$13:J$21)</f>
        <v>4</v>
      </c>
      <c r="L16" s="88">
        <v>228</v>
      </c>
      <c r="M16" s="71">
        <f>L16/3.4-IF($R16=1,2,0)</f>
        <v>67.05882352941177</v>
      </c>
      <c r="N16" s="89">
        <f>RANK(M16,M$13:M$21)</f>
        <v>3</v>
      </c>
      <c r="O16" s="88">
        <v>234.5</v>
      </c>
      <c r="P16" s="71">
        <f>O16/3.4-IF($R16=1,2,0)</f>
        <v>68.97058823529412</v>
      </c>
      <c r="Q16" s="89">
        <f>RANK(P16,P$13:P$21)</f>
        <v>4</v>
      </c>
      <c r="R16" s="89"/>
      <c r="S16" s="91"/>
      <c r="T16" s="90">
        <f>I16+O16+L16</f>
        <v>692</v>
      </c>
      <c r="U16" s="90">
        <f>I16+O16+L16</f>
        <v>692</v>
      </c>
      <c r="V16" s="108">
        <f>ROUND(SUM(J16,M16,P16)/3,3)</f>
        <v>67.843</v>
      </c>
      <c r="W16" s="150" t="s">
        <v>21</v>
      </c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</row>
    <row r="17" spans="1:39" s="119" customFormat="1" ht="39" customHeight="1">
      <c r="A17" s="87">
        <f>RANK(V17,$V$13:$V$21,0)</f>
        <v>5</v>
      </c>
      <c r="B17" s="373" t="s">
        <v>667</v>
      </c>
      <c r="C17" s="374" t="s">
        <v>668</v>
      </c>
      <c r="D17" s="371" t="s">
        <v>21</v>
      </c>
      <c r="E17" s="376" t="s">
        <v>669</v>
      </c>
      <c r="F17" s="32" t="s">
        <v>670</v>
      </c>
      <c r="G17" s="37" t="s">
        <v>671</v>
      </c>
      <c r="H17" s="72" t="s">
        <v>672</v>
      </c>
      <c r="I17" s="88">
        <v>228.5</v>
      </c>
      <c r="J17" s="71">
        <f>I17/3.4-IF($R17=1,2,0)</f>
        <v>67.20588235294117</v>
      </c>
      <c r="K17" s="89">
        <f>RANK(J17,J$13:J$21)</f>
        <v>5</v>
      </c>
      <c r="L17" s="88">
        <v>224.5</v>
      </c>
      <c r="M17" s="71">
        <f>L17/3.4-IF($R17=1,2,0)</f>
        <v>66.02941176470588</v>
      </c>
      <c r="N17" s="89">
        <f>RANK(M17,M$13:M$21)</f>
        <v>6</v>
      </c>
      <c r="O17" s="88">
        <v>232.5</v>
      </c>
      <c r="P17" s="71">
        <f>O17/3.4-IF($R17=1,2,0)</f>
        <v>68.38235294117648</v>
      </c>
      <c r="Q17" s="89">
        <f>RANK(P17,P$13:P$21)</f>
        <v>5</v>
      </c>
      <c r="R17" s="89"/>
      <c r="S17" s="91"/>
      <c r="T17" s="90">
        <f>I17+O17+L17</f>
        <v>685.5</v>
      </c>
      <c r="U17" s="90">
        <f>I17+O17+L17</f>
        <v>685.5</v>
      </c>
      <c r="V17" s="108">
        <f>ROUND(SUM(J17,M17,P17)/3,3)</f>
        <v>67.206</v>
      </c>
      <c r="W17" s="150" t="s">
        <v>21</v>
      </c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</row>
    <row r="18" spans="1:39" s="119" customFormat="1" ht="39" customHeight="1">
      <c r="A18" s="87">
        <f>RANK(V18,$V$13:$V$21,0)</f>
        <v>6</v>
      </c>
      <c r="B18" s="373" t="s">
        <v>716</v>
      </c>
      <c r="C18" s="374" t="s">
        <v>696</v>
      </c>
      <c r="D18" s="371" t="s">
        <v>21</v>
      </c>
      <c r="E18" s="372" t="s">
        <v>697</v>
      </c>
      <c r="F18" s="32" t="s">
        <v>698</v>
      </c>
      <c r="G18" s="37" t="s">
        <v>699</v>
      </c>
      <c r="H18" s="177" t="s">
        <v>700</v>
      </c>
      <c r="I18" s="88">
        <v>222.5</v>
      </c>
      <c r="J18" s="71">
        <f>I18/3.4-IF($R18=1,2,0)</f>
        <v>65.44117647058823</v>
      </c>
      <c r="K18" s="89">
        <f>RANK(J18,J$13:J$21)</f>
        <v>7</v>
      </c>
      <c r="L18" s="88">
        <v>225.5</v>
      </c>
      <c r="M18" s="71">
        <f>L18/3.4-IF($R18=1,2,0)</f>
        <v>66.32352941176471</v>
      </c>
      <c r="N18" s="89">
        <f>RANK(M18,M$13:M$21)</f>
        <v>5</v>
      </c>
      <c r="O18" s="88">
        <v>229.5</v>
      </c>
      <c r="P18" s="71">
        <f>O18/3.4-IF($R18=1,2,0)</f>
        <v>67.5</v>
      </c>
      <c r="Q18" s="89">
        <f>RANK(P18,P$13:P$21)</f>
        <v>6</v>
      </c>
      <c r="R18" s="89"/>
      <c r="S18" s="91"/>
      <c r="T18" s="90">
        <f>I18+O18+L18</f>
        <v>677.5</v>
      </c>
      <c r="U18" s="90">
        <f>I18+O18+L18</f>
        <v>677.5</v>
      </c>
      <c r="V18" s="108">
        <f>ROUND(SUM(J18,M18,P18)/3,3)</f>
        <v>66.422</v>
      </c>
      <c r="W18" s="150" t="s">
        <v>21</v>
      </c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</row>
    <row r="19" spans="1:39" s="119" customFormat="1" ht="39" customHeight="1">
      <c r="A19" s="87">
        <f>RANK(V19,$V$13:$V$21,0)</f>
        <v>7</v>
      </c>
      <c r="B19" s="369" t="s">
        <v>677</v>
      </c>
      <c r="C19" s="370" t="s">
        <v>678</v>
      </c>
      <c r="D19" s="371" t="s">
        <v>23</v>
      </c>
      <c r="E19" s="372" t="s">
        <v>640</v>
      </c>
      <c r="F19" s="206" t="s">
        <v>641</v>
      </c>
      <c r="G19" s="70" t="s">
        <v>639</v>
      </c>
      <c r="H19" s="177" t="s">
        <v>540</v>
      </c>
      <c r="I19" s="88">
        <v>225.5</v>
      </c>
      <c r="J19" s="71">
        <f>I19/3.4-IF($R19=1,2,0)</f>
        <v>66.32352941176471</v>
      </c>
      <c r="K19" s="89">
        <f>RANK(J19,J$13:J$21)</f>
        <v>6</v>
      </c>
      <c r="L19" s="88">
        <v>216.5</v>
      </c>
      <c r="M19" s="71">
        <f>L19/3.4-IF($R19=1,2,0)</f>
        <v>63.6764705882353</v>
      </c>
      <c r="N19" s="89">
        <f>RANK(M19,M$13:M$21)</f>
        <v>8</v>
      </c>
      <c r="O19" s="88">
        <v>216.5</v>
      </c>
      <c r="P19" s="71">
        <f>O19/3.4-IF($R19=1,2,0)</f>
        <v>63.6764705882353</v>
      </c>
      <c r="Q19" s="89">
        <f>RANK(P19,P$13:P$21)</f>
        <v>7</v>
      </c>
      <c r="R19" s="89"/>
      <c r="S19" s="91"/>
      <c r="T19" s="90">
        <f>I19+O19+L19</f>
        <v>658.5</v>
      </c>
      <c r="U19" s="90">
        <f>I19+O19+L19</f>
        <v>658.5</v>
      </c>
      <c r="V19" s="108">
        <f>ROUND(SUM(J19,M19,P19)/3,3)</f>
        <v>64.559</v>
      </c>
      <c r="W19" s="150" t="s">
        <v>594</v>
      </c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</row>
    <row r="20" spans="1:39" s="119" customFormat="1" ht="39" customHeight="1">
      <c r="A20" s="87">
        <f>RANK(V20,$V$13:$V$21,0)</f>
        <v>8</v>
      </c>
      <c r="B20" s="373" t="s">
        <v>679</v>
      </c>
      <c r="C20" s="374" t="s">
        <v>680</v>
      </c>
      <c r="D20" s="371">
        <v>2</v>
      </c>
      <c r="E20" s="376" t="s">
        <v>681</v>
      </c>
      <c r="F20" s="32" t="s">
        <v>682</v>
      </c>
      <c r="G20" s="37" t="s">
        <v>683</v>
      </c>
      <c r="H20" s="177" t="s">
        <v>724</v>
      </c>
      <c r="I20" s="88">
        <v>223.5</v>
      </c>
      <c r="J20" s="71">
        <f>I20/3.4-IF($R20=1,2,0)</f>
        <v>63.73529411764706</v>
      </c>
      <c r="K20" s="89">
        <f>RANK(J20,J$13:J$21)</f>
        <v>8</v>
      </c>
      <c r="L20" s="88">
        <v>224</v>
      </c>
      <c r="M20" s="71">
        <f>L20/3.4-IF($R20=1,2,0)</f>
        <v>63.88235294117648</v>
      </c>
      <c r="N20" s="89">
        <f>RANK(M20,M$13:M$21)</f>
        <v>7</v>
      </c>
      <c r="O20" s="88">
        <v>220.5</v>
      </c>
      <c r="P20" s="71">
        <f>O20/3.4-IF($R20=1,2,0)</f>
        <v>62.852941176470594</v>
      </c>
      <c r="Q20" s="89">
        <f>RANK(P20,P$13:P$21)</f>
        <v>9</v>
      </c>
      <c r="R20" s="89">
        <v>1</v>
      </c>
      <c r="S20" s="91"/>
      <c r="T20" s="90">
        <f>I20+O20+L20</f>
        <v>668</v>
      </c>
      <c r="U20" s="90">
        <f>I20+O20+L20</f>
        <v>668</v>
      </c>
      <c r="V20" s="108">
        <f>ROUND(SUM(J20,M20,P20)/3,3)</f>
        <v>63.49</v>
      </c>
      <c r="W20" s="150" t="s">
        <v>719</v>
      </c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</row>
    <row r="21" spans="1:39" s="119" customFormat="1" ht="39" customHeight="1">
      <c r="A21" s="87">
        <f>RANK(V21,$V$13:$V$21,0)</f>
        <v>9</v>
      </c>
      <c r="B21" s="373" t="s">
        <v>717</v>
      </c>
      <c r="C21" s="374" t="s">
        <v>673</v>
      </c>
      <c r="D21" s="371" t="s">
        <v>23</v>
      </c>
      <c r="E21" s="375" t="s">
        <v>674</v>
      </c>
      <c r="F21" s="142" t="s">
        <v>675</v>
      </c>
      <c r="G21" s="148" t="s">
        <v>676</v>
      </c>
      <c r="H21" s="250" t="s">
        <v>484</v>
      </c>
      <c r="I21" s="88">
        <v>210</v>
      </c>
      <c r="J21" s="71">
        <f>I21/3.4-IF($R21=1,2,0)</f>
        <v>61.76470588235294</v>
      </c>
      <c r="K21" s="89">
        <f>RANK(J21,J$13:J$21)</f>
        <v>9</v>
      </c>
      <c r="L21" s="88">
        <v>214</v>
      </c>
      <c r="M21" s="71">
        <f>L21/3.4-IF($R21=1,2,0)</f>
        <v>62.94117647058824</v>
      </c>
      <c r="N21" s="89">
        <f>RANK(M21,M$13:M$21)</f>
        <v>9</v>
      </c>
      <c r="O21" s="88">
        <v>214</v>
      </c>
      <c r="P21" s="71">
        <f>O21/3.4-IF($R21=1,2,0)</f>
        <v>62.94117647058824</v>
      </c>
      <c r="Q21" s="89">
        <f>RANK(P21,P$13:P$21)</f>
        <v>8</v>
      </c>
      <c r="R21" s="89"/>
      <c r="S21" s="91"/>
      <c r="T21" s="90">
        <f>I21+O21+L21</f>
        <v>638</v>
      </c>
      <c r="U21" s="90">
        <f>I21+O21+L21</f>
        <v>638</v>
      </c>
      <c r="V21" s="108">
        <f>ROUND(SUM(J21,M21,P21)/3,3)</f>
        <v>62.549</v>
      </c>
      <c r="W21" s="150" t="s">
        <v>720</v>
      </c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</row>
    <row r="22" spans="1:22" ht="13.5" customHeight="1">
      <c r="A22" s="120"/>
      <c r="B22" s="121"/>
      <c r="C22" s="121"/>
      <c r="D22" s="67"/>
      <c r="E22" s="68"/>
      <c r="F22" s="68"/>
      <c r="G22" s="68"/>
      <c r="H22" s="69"/>
      <c r="I22" s="122"/>
      <c r="J22" s="123"/>
      <c r="K22" s="124"/>
      <c r="L22" s="122"/>
      <c r="M22" s="123"/>
      <c r="N22" s="124"/>
      <c r="O22" s="122"/>
      <c r="P22" s="123"/>
      <c r="Q22" s="124"/>
      <c r="R22" s="122"/>
      <c r="S22" s="122"/>
      <c r="T22" s="122"/>
      <c r="U22" s="125"/>
      <c r="V22" s="123"/>
    </row>
    <row r="23" spans="1:23" s="81" customFormat="1" ht="15" customHeight="1">
      <c r="A23" s="126"/>
      <c r="B23" s="295" t="s">
        <v>8</v>
      </c>
      <c r="C23" s="295"/>
      <c r="D23" s="295"/>
      <c r="E23" s="110"/>
      <c r="F23" s="110"/>
      <c r="G23" s="110"/>
      <c r="H23" s="80" t="s">
        <v>546</v>
      </c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35"/>
    </row>
    <row r="24" spans="1:23" s="81" customFormat="1" ht="6.75" customHeight="1">
      <c r="A24" s="126"/>
      <c r="B24" s="127"/>
      <c r="C24" s="127"/>
      <c r="D24" s="127"/>
      <c r="E24" s="110"/>
      <c r="F24" s="110"/>
      <c r="G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35"/>
    </row>
    <row r="25" spans="1:23" s="81" customFormat="1" ht="15" customHeight="1">
      <c r="A25" s="126"/>
      <c r="B25" s="295" t="s">
        <v>46</v>
      </c>
      <c r="C25" s="295"/>
      <c r="D25" s="295"/>
      <c r="E25" s="110"/>
      <c r="F25" s="110"/>
      <c r="G25" s="110"/>
      <c r="H25" s="80" t="s">
        <v>592</v>
      </c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35"/>
    </row>
    <row r="30" spans="2:8" ht="12.75">
      <c r="B30" s="113"/>
      <c r="C30" s="21"/>
      <c r="D30" s="21"/>
      <c r="E30" s="21"/>
      <c r="F30" s="21"/>
      <c r="G30" s="21"/>
      <c r="H30" s="113"/>
    </row>
  </sheetData>
  <sheetProtection/>
  <mergeCells count="24">
    <mergeCell ref="B23:D23"/>
    <mergeCell ref="B25:D25"/>
    <mergeCell ref="R11:R12"/>
    <mergeCell ref="S11:S12"/>
    <mergeCell ref="T11:T12"/>
    <mergeCell ref="U11:U12"/>
    <mergeCell ref="V11:V12"/>
    <mergeCell ref="W11:W12"/>
    <mergeCell ref="F11:F12"/>
    <mergeCell ref="G11:G12"/>
    <mergeCell ref="H11:H12"/>
    <mergeCell ref="I11:K11"/>
    <mergeCell ref="L11:N11"/>
    <mergeCell ref="O11:Q11"/>
    <mergeCell ref="A2:W2"/>
    <mergeCell ref="A3:W3"/>
    <mergeCell ref="A5:W5"/>
    <mergeCell ref="A7:W7"/>
    <mergeCell ref="A8:W8"/>
    <mergeCell ref="A11:A12"/>
    <mergeCell ref="B11:B12"/>
    <mergeCell ref="C11:C12"/>
    <mergeCell ref="D11:D12"/>
    <mergeCell ref="E11:E12"/>
  </mergeCells>
  <printOptions horizontalCentered="1"/>
  <pageMargins left="0" right="0" top="0.3937007874015748" bottom="0" header="0" footer="0"/>
  <pageSetup fitToHeight="2" fitToWidth="1" orientation="landscape" paperSize="9" scale="8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M30"/>
  <sheetViews>
    <sheetView view="pageBreakPreview" zoomScale="115" zoomScaleNormal="50" zoomScaleSheetLayoutView="115" zoomScalePageLayoutView="0" workbookViewId="0" topLeftCell="A12">
      <selection activeCell="W14" sqref="W14"/>
    </sheetView>
  </sheetViews>
  <sheetFormatPr defaultColWidth="9.140625" defaultRowHeight="15"/>
  <cols>
    <col min="1" max="1" width="3.28125" style="128" customWidth="1"/>
    <col min="2" max="2" width="16.7109375" style="22" customWidth="1"/>
    <col min="3" max="3" width="10.28125" style="22" hidden="1" customWidth="1"/>
    <col min="4" max="4" width="6.28125" style="22" customWidth="1"/>
    <col min="5" max="5" width="33.140625" style="22" customWidth="1"/>
    <col min="6" max="6" width="5.7109375" style="22" customWidth="1"/>
    <col min="7" max="7" width="12.28125" style="22" customWidth="1"/>
    <col min="8" max="8" width="20.7109375" style="22" customWidth="1"/>
    <col min="9" max="9" width="4.140625" style="22" customWidth="1"/>
    <col min="10" max="10" width="6.8515625" style="22" customWidth="1"/>
    <col min="11" max="11" width="2.421875" style="22" customWidth="1"/>
    <col min="12" max="12" width="4.140625" style="22" customWidth="1"/>
    <col min="13" max="13" width="6.8515625" style="22" customWidth="1"/>
    <col min="14" max="14" width="2.421875" style="22" customWidth="1"/>
    <col min="15" max="15" width="4.140625" style="22" customWidth="1"/>
    <col min="16" max="16" width="6.8515625" style="22" customWidth="1"/>
    <col min="17" max="19" width="2.421875" style="22" customWidth="1"/>
    <col min="20" max="20" width="2.421875" style="22" hidden="1" customWidth="1"/>
    <col min="21" max="21" width="4.421875" style="22" customWidth="1"/>
    <col min="22" max="22" width="7.28125" style="22" customWidth="1"/>
    <col min="23" max="23" width="4.00390625" style="48" customWidth="1"/>
    <col min="24" max="16384" width="9.140625" style="21" customWidth="1"/>
  </cols>
  <sheetData>
    <row r="1" spans="1:39" s="11" customFormat="1" ht="15">
      <c r="A1" s="82" t="s">
        <v>13</v>
      </c>
      <c r="C1" s="10" t="s">
        <v>14</v>
      </c>
      <c r="D1" s="12"/>
      <c r="E1" s="12"/>
      <c r="F1" s="10" t="s">
        <v>15</v>
      </c>
      <c r="G1" s="10"/>
      <c r="I1" s="12"/>
      <c r="J1" s="14" t="s">
        <v>16</v>
      </c>
      <c r="K1" s="15"/>
      <c r="L1" s="13"/>
      <c r="M1" s="14" t="s">
        <v>17</v>
      </c>
      <c r="N1" s="15"/>
      <c r="O1" s="13"/>
      <c r="P1" s="14" t="s">
        <v>17</v>
      </c>
      <c r="Q1" s="95"/>
      <c r="R1" s="95"/>
      <c r="S1" s="95"/>
      <c r="T1" s="95"/>
      <c r="U1" s="92"/>
      <c r="V1" s="102" t="s">
        <v>18</v>
      </c>
      <c r="W1" s="105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M1" s="18"/>
    </row>
    <row r="2" spans="1:23" s="113" customFormat="1" ht="24" customHeight="1">
      <c r="A2" s="299" t="s">
        <v>544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</row>
    <row r="3" spans="1:23" s="113" customFormat="1" ht="15.75" customHeight="1">
      <c r="A3" s="300" t="s">
        <v>545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</row>
    <row r="4" spans="1:22" ht="5.2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</row>
    <row r="5" spans="1:23" ht="15.75" customHeight="1">
      <c r="A5" s="298" t="s">
        <v>9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</row>
    <row r="6" spans="1:22" ht="12" customHeight="1">
      <c r="A6" s="130"/>
      <c r="B6" s="111"/>
      <c r="C6" s="112"/>
      <c r="D6" s="112"/>
      <c r="E6" s="112"/>
      <c r="F6" s="112"/>
      <c r="G6" s="112"/>
      <c r="H6" s="111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</row>
    <row r="7" spans="1:23" s="116" customFormat="1" ht="19.5" customHeight="1">
      <c r="A7" s="305" t="s">
        <v>727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</row>
    <row r="8" spans="1:23" s="113" customFormat="1" ht="13.5" customHeight="1">
      <c r="A8" s="282" t="s">
        <v>771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</row>
    <row r="9" spans="1:22" ht="8.25" customHeight="1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</row>
    <row r="10" spans="1:23" s="145" customFormat="1" ht="13.5" customHeight="1">
      <c r="A10" s="143" t="s">
        <v>482</v>
      </c>
      <c r="B10" s="144"/>
      <c r="C10" s="144"/>
      <c r="D10" s="144"/>
      <c r="E10" s="144"/>
      <c r="F10" s="144"/>
      <c r="G10" s="144"/>
      <c r="H10" s="44"/>
      <c r="I10" s="44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46"/>
      <c r="V10" s="137" t="s">
        <v>746</v>
      </c>
      <c r="W10" s="147"/>
    </row>
    <row r="11" spans="1:23" ht="17.25" customHeight="1">
      <c r="A11" s="288" t="s">
        <v>7</v>
      </c>
      <c r="B11" s="284" t="s">
        <v>1</v>
      </c>
      <c r="C11" s="283" t="s">
        <v>12</v>
      </c>
      <c r="D11" s="283" t="s">
        <v>2</v>
      </c>
      <c r="E11" s="284" t="s">
        <v>0</v>
      </c>
      <c r="F11" s="283" t="s">
        <v>10</v>
      </c>
      <c r="G11" s="283" t="s">
        <v>19</v>
      </c>
      <c r="H11" s="284" t="s">
        <v>3</v>
      </c>
      <c r="I11" s="285" t="s">
        <v>513</v>
      </c>
      <c r="J11" s="285"/>
      <c r="K11" s="285"/>
      <c r="L11" s="286" t="s">
        <v>470</v>
      </c>
      <c r="M11" s="286"/>
      <c r="N11" s="286"/>
      <c r="O11" s="285" t="s">
        <v>514</v>
      </c>
      <c r="P11" s="285"/>
      <c r="Q11" s="285"/>
      <c r="R11" s="278" t="s">
        <v>468</v>
      </c>
      <c r="S11" s="278" t="s">
        <v>469</v>
      </c>
      <c r="T11" s="278" t="s">
        <v>471</v>
      </c>
      <c r="U11" s="279" t="s">
        <v>4</v>
      </c>
      <c r="V11" s="280" t="s">
        <v>11</v>
      </c>
      <c r="W11" s="279" t="s">
        <v>593</v>
      </c>
    </row>
    <row r="12" spans="1:23" ht="53.25" customHeight="1">
      <c r="A12" s="288"/>
      <c r="B12" s="284"/>
      <c r="C12" s="283"/>
      <c r="D12" s="283"/>
      <c r="E12" s="284"/>
      <c r="F12" s="283"/>
      <c r="G12" s="283"/>
      <c r="H12" s="284"/>
      <c r="I12" s="131" t="s">
        <v>5</v>
      </c>
      <c r="J12" s="132" t="s">
        <v>6</v>
      </c>
      <c r="K12" s="131" t="s">
        <v>7</v>
      </c>
      <c r="L12" s="133" t="s">
        <v>5</v>
      </c>
      <c r="M12" s="132" t="s">
        <v>6</v>
      </c>
      <c r="N12" s="131" t="s">
        <v>7</v>
      </c>
      <c r="O12" s="133" t="s">
        <v>5</v>
      </c>
      <c r="P12" s="132" t="s">
        <v>6</v>
      </c>
      <c r="Q12" s="131" t="s">
        <v>7</v>
      </c>
      <c r="R12" s="278"/>
      <c r="S12" s="278"/>
      <c r="T12" s="278"/>
      <c r="U12" s="279"/>
      <c r="V12" s="280"/>
      <c r="W12" s="279"/>
    </row>
    <row r="13" spans="1:23" ht="12.75">
      <c r="A13" s="304" t="s">
        <v>624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</row>
    <row r="14" spans="1:39" s="119" customFormat="1" ht="42.75" customHeight="1">
      <c r="A14" s="87">
        <f>RANK(V14,$V$14:$V$21,0)</f>
        <v>1</v>
      </c>
      <c r="B14" s="409" t="s">
        <v>547</v>
      </c>
      <c r="C14" s="374" t="s">
        <v>548</v>
      </c>
      <c r="D14" s="371" t="s">
        <v>21</v>
      </c>
      <c r="E14" s="376" t="s">
        <v>549</v>
      </c>
      <c r="F14" s="32" t="s">
        <v>550</v>
      </c>
      <c r="G14" s="37" t="s">
        <v>117</v>
      </c>
      <c r="H14" s="72" t="s">
        <v>551</v>
      </c>
      <c r="I14" s="88">
        <v>205</v>
      </c>
      <c r="J14" s="71">
        <f>I14/3-IF($R14=1,0.5,IF($R14=2,1.5,0))</f>
        <v>68.33333333333333</v>
      </c>
      <c r="K14" s="89">
        <f>RANK(J14,J$14:J$21)</f>
        <v>1</v>
      </c>
      <c r="L14" s="88">
        <v>211</v>
      </c>
      <c r="M14" s="71">
        <f>L14/3-IF($R14=1,0.5,IF($R14=2,1.5,0))</f>
        <v>70.33333333333333</v>
      </c>
      <c r="N14" s="89">
        <f>RANK(M14,M$14:M$21)</f>
        <v>1</v>
      </c>
      <c r="O14" s="88">
        <v>215.5</v>
      </c>
      <c r="P14" s="71">
        <f>O14/3-IF($R14=1,0.5,IF($R14=2,1.5,0))</f>
        <v>71.83333333333333</v>
      </c>
      <c r="Q14" s="89">
        <f>RANK(P14,P$14:P$21)</f>
        <v>1</v>
      </c>
      <c r="R14" s="89"/>
      <c r="S14" s="91"/>
      <c r="T14" s="91"/>
      <c r="U14" s="90">
        <f>I14+O14+L14</f>
        <v>631.5</v>
      </c>
      <c r="V14" s="108">
        <f>ROUND(SUM(J14,M14,P14)/3,3)</f>
        <v>70.167</v>
      </c>
      <c r="W14" s="150" t="s">
        <v>594</v>
      </c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</row>
    <row r="15" spans="1:39" s="119" customFormat="1" ht="42.75" customHeight="1">
      <c r="A15" s="87">
        <f>RANK(V15,$V$14:$V$21,0)</f>
        <v>2</v>
      </c>
      <c r="B15" s="373" t="s">
        <v>562</v>
      </c>
      <c r="C15" s="374" t="s">
        <v>563</v>
      </c>
      <c r="D15" s="371" t="s">
        <v>21</v>
      </c>
      <c r="E15" s="391" t="s">
        <v>564</v>
      </c>
      <c r="F15" s="140" t="s">
        <v>565</v>
      </c>
      <c r="G15" s="28" t="s">
        <v>566</v>
      </c>
      <c r="H15" s="72" t="s">
        <v>551</v>
      </c>
      <c r="I15" s="88">
        <v>198.5</v>
      </c>
      <c r="J15" s="71">
        <f>I15/3-IF($R15=1,0.5,IF($R15=2,1.5,0))</f>
        <v>66.16666666666667</v>
      </c>
      <c r="K15" s="89">
        <f>RANK(J15,J$14:J$21)</f>
        <v>2</v>
      </c>
      <c r="L15" s="88">
        <v>204.5</v>
      </c>
      <c r="M15" s="71">
        <f>L15/3-IF($R15=1,0.5,IF($R15=2,1.5,0))</f>
        <v>68.16666666666667</v>
      </c>
      <c r="N15" s="89">
        <f>RANK(M15,M$14:M$21)</f>
        <v>2</v>
      </c>
      <c r="O15" s="88">
        <v>205</v>
      </c>
      <c r="P15" s="71">
        <f>O15/3-IF($R15=1,0.5,IF($R15=2,1.5,0))</f>
        <v>68.33333333333333</v>
      </c>
      <c r="Q15" s="89">
        <f>RANK(P15,P$14:P$21)</f>
        <v>2</v>
      </c>
      <c r="R15" s="89"/>
      <c r="S15" s="91"/>
      <c r="T15" s="91"/>
      <c r="U15" s="90">
        <f>I15+O15+L15</f>
        <v>608</v>
      </c>
      <c r="V15" s="108">
        <f>ROUND(SUM(J15,M15,P15)/3,3)</f>
        <v>67.556</v>
      </c>
      <c r="W15" s="150" t="s">
        <v>594</v>
      </c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</row>
    <row r="16" spans="1:39" s="119" customFormat="1" ht="42.75" customHeight="1">
      <c r="A16" s="87">
        <f>RANK(V16,$V$14:$V$21,0)</f>
        <v>3</v>
      </c>
      <c r="B16" s="373" t="s">
        <v>491</v>
      </c>
      <c r="C16" s="374" t="s">
        <v>492</v>
      </c>
      <c r="D16" s="371">
        <v>1</v>
      </c>
      <c r="E16" s="376" t="s">
        <v>493</v>
      </c>
      <c r="F16" s="32" t="s">
        <v>494</v>
      </c>
      <c r="G16" s="37" t="s">
        <v>495</v>
      </c>
      <c r="H16" s="149" t="s">
        <v>496</v>
      </c>
      <c r="I16" s="88">
        <v>197</v>
      </c>
      <c r="J16" s="71">
        <f>I16/3-IF($R16=1,0.5,IF($R16=2,1.5,0))</f>
        <v>65.66666666666667</v>
      </c>
      <c r="K16" s="89">
        <f>RANK(J16,J$14:J$21)</f>
        <v>3</v>
      </c>
      <c r="L16" s="88">
        <v>199.5</v>
      </c>
      <c r="M16" s="71">
        <f>L16/3-IF($R16=1,0.5,IF($R16=2,1.5,0))</f>
        <v>66.5</v>
      </c>
      <c r="N16" s="89">
        <f>RANK(M16,M$14:M$21)</f>
        <v>3</v>
      </c>
      <c r="O16" s="88">
        <v>195</v>
      </c>
      <c r="P16" s="71">
        <f>O16/3-IF($R16=1,0.5,IF($R16=2,1.5,0))</f>
        <v>65</v>
      </c>
      <c r="Q16" s="89">
        <f>RANK(P16,P$14:P$21)</f>
        <v>7</v>
      </c>
      <c r="R16" s="89"/>
      <c r="S16" s="91"/>
      <c r="T16" s="91"/>
      <c r="U16" s="90">
        <f>I16+O16+L16</f>
        <v>591.5</v>
      </c>
      <c r="V16" s="108">
        <f>ROUND(SUM(J16,M16,P16)/3,3)</f>
        <v>65.722</v>
      </c>
      <c r="W16" s="150" t="s">
        <v>594</v>
      </c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</row>
    <row r="17" spans="1:39" s="119" customFormat="1" ht="42.75" customHeight="1">
      <c r="A17" s="87">
        <f>RANK(V17,$V$14:$V$21,0)</f>
        <v>4</v>
      </c>
      <c r="B17" s="373" t="s">
        <v>572</v>
      </c>
      <c r="C17" s="408" t="s">
        <v>573</v>
      </c>
      <c r="D17" s="371" t="s">
        <v>21</v>
      </c>
      <c r="E17" s="375" t="s">
        <v>574</v>
      </c>
      <c r="F17" s="30" t="s">
        <v>575</v>
      </c>
      <c r="G17" s="70" t="s">
        <v>576</v>
      </c>
      <c r="H17" s="72" t="s">
        <v>577</v>
      </c>
      <c r="I17" s="88">
        <v>194.5</v>
      </c>
      <c r="J17" s="71">
        <f>I17/3-IF($R17=1,0.5,IF($R17=2,1.5,0))</f>
        <v>64.83333333333333</v>
      </c>
      <c r="K17" s="89">
        <f>RANK(J17,J$14:J$21)</f>
        <v>6</v>
      </c>
      <c r="L17" s="88">
        <v>195</v>
      </c>
      <c r="M17" s="71">
        <f>L17/3-IF($R17=1,0.5,IF($R17=2,1.5,0))</f>
        <v>65</v>
      </c>
      <c r="N17" s="89">
        <f>RANK(M17,M$14:M$21)</f>
        <v>5</v>
      </c>
      <c r="O17" s="88">
        <v>201.5</v>
      </c>
      <c r="P17" s="71">
        <f>O17/3-IF($R17=1,0.5,IF($R17=2,1.5,0))</f>
        <v>67.16666666666667</v>
      </c>
      <c r="Q17" s="89">
        <f>RANK(P17,P$14:P$21)</f>
        <v>4</v>
      </c>
      <c r="R17" s="89"/>
      <c r="S17" s="91"/>
      <c r="T17" s="91"/>
      <c r="U17" s="90">
        <f>I17+O17+L17</f>
        <v>591</v>
      </c>
      <c r="V17" s="108">
        <f>ROUND(SUM(J17,M17,P17)/3,3)</f>
        <v>65.667</v>
      </c>
      <c r="W17" s="150" t="s">
        <v>594</v>
      </c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</row>
    <row r="18" spans="1:39" s="119" customFormat="1" ht="42.75" customHeight="1">
      <c r="A18" s="87">
        <f>RANK(V18,$V$14:$V$21,0)</f>
        <v>4</v>
      </c>
      <c r="B18" s="373" t="s">
        <v>485</v>
      </c>
      <c r="C18" s="374" t="s">
        <v>486</v>
      </c>
      <c r="D18" s="371">
        <v>2</v>
      </c>
      <c r="E18" s="372" t="s">
        <v>487</v>
      </c>
      <c r="F18" s="30" t="s">
        <v>488</v>
      </c>
      <c r="G18" s="30" t="s">
        <v>489</v>
      </c>
      <c r="H18" s="177" t="s">
        <v>490</v>
      </c>
      <c r="I18" s="88">
        <v>193</v>
      </c>
      <c r="J18" s="71">
        <f>I18/3-IF($R18=1,0.5,IF($R18=2,1.5,0))</f>
        <v>64.33333333333333</v>
      </c>
      <c r="K18" s="89">
        <f>RANK(J18,J$14:J$21)</f>
        <v>7</v>
      </c>
      <c r="L18" s="88">
        <v>197.5</v>
      </c>
      <c r="M18" s="71">
        <f>L18/3-IF($R18=1,0.5,IF($R18=2,1.5,0))</f>
        <v>65.83333333333333</v>
      </c>
      <c r="N18" s="89">
        <f>RANK(M18,M$14:M$21)</f>
        <v>4</v>
      </c>
      <c r="O18" s="88">
        <v>200.5</v>
      </c>
      <c r="P18" s="71">
        <f>O18/3-IF($R18=1,0.5,IF($R18=2,1.5,0))</f>
        <v>66.83333333333333</v>
      </c>
      <c r="Q18" s="89">
        <f>RANK(P18,P$14:P$21)</f>
        <v>5</v>
      </c>
      <c r="R18" s="89"/>
      <c r="S18" s="91"/>
      <c r="T18" s="91"/>
      <c r="U18" s="90">
        <f>I18+O18+L18</f>
        <v>591</v>
      </c>
      <c r="V18" s="108">
        <f>ROUND(SUM(J18,M18,P18)/3,3)</f>
        <v>65.667</v>
      </c>
      <c r="W18" s="150" t="s">
        <v>594</v>
      </c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</row>
    <row r="19" spans="1:39" s="119" customFormat="1" ht="42.75" customHeight="1">
      <c r="A19" s="87">
        <f>RANK(V19,$V$14:$V$21,0)</f>
        <v>6</v>
      </c>
      <c r="B19" s="409" t="s">
        <v>567</v>
      </c>
      <c r="C19" s="374" t="s">
        <v>568</v>
      </c>
      <c r="D19" s="371">
        <v>2</v>
      </c>
      <c r="E19" s="376" t="s">
        <v>569</v>
      </c>
      <c r="F19" s="142" t="s">
        <v>570</v>
      </c>
      <c r="G19" s="37" t="s">
        <v>571</v>
      </c>
      <c r="H19" s="72" t="s">
        <v>551</v>
      </c>
      <c r="I19" s="88">
        <v>195.5</v>
      </c>
      <c r="J19" s="71">
        <f>I19/3-IF($R19=1,0.5,IF($R19=2,1.5,0))</f>
        <v>65.16666666666667</v>
      </c>
      <c r="K19" s="89">
        <f>RANK(J19,J$14:J$21)</f>
        <v>4</v>
      </c>
      <c r="L19" s="88">
        <v>191.5</v>
      </c>
      <c r="M19" s="71">
        <f>L19/3-IF($R19=1,0.5,IF($R19=2,1.5,0))</f>
        <v>63.833333333333336</v>
      </c>
      <c r="N19" s="89">
        <f>RANK(M19,M$14:M$21)</f>
        <v>6</v>
      </c>
      <c r="O19" s="88">
        <v>203</v>
      </c>
      <c r="P19" s="71">
        <f>O19/3-IF($R19=1,0.5,IF($R19=2,1.5,0))</f>
        <v>67.66666666666667</v>
      </c>
      <c r="Q19" s="89">
        <f>RANK(P19,P$14:P$21)</f>
        <v>3</v>
      </c>
      <c r="R19" s="89"/>
      <c r="S19" s="91"/>
      <c r="T19" s="91"/>
      <c r="U19" s="90">
        <f>I19+O19+L19</f>
        <v>590</v>
      </c>
      <c r="V19" s="108">
        <f>ROUND(SUM(J19,M19,P19)/3,3)</f>
        <v>65.556</v>
      </c>
      <c r="W19" s="150" t="s">
        <v>594</v>
      </c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</row>
    <row r="20" spans="1:39" s="119" customFormat="1" ht="42.75" customHeight="1">
      <c r="A20" s="87">
        <f>RANK(V20,$V$14:$V$21,0)</f>
        <v>7</v>
      </c>
      <c r="B20" s="373" t="s">
        <v>557</v>
      </c>
      <c r="C20" s="374" t="s">
        <v>558</v>
      </c>
      <c r="D20" s="371">
        <v>1</v>
      </c>
      <c r="E20" s="376" t="s">
        <v>559</v>
      </c>
      <c r="F20" s="181" t="s">
        <v>560</v>
      </c>
      <c r="G20" s="37" t="s">
        <v>561</v>
      </c>
      <c r="H20" s="177" t="s">
        <v>540</v>
      </c>
      <c r="I20" s="88">
        <v>195.5</v>
      </c>
      <c r="J20" s="71">
        <f>I20/3-IF($R20=1,0.5,IF($R20=2,1.5,0))</f>
        <v>65.16666666666667</v>
      </c>
      <c r="K20" s="89">
        <f>RANK(J20,J$14:J$21)</f>
        <v>4</v>
      </c>
      <c r="L20" s="88">
        <v>187.5</v>
      </c>
      <c r="M20" s="71">
        <f>L20/3-IF($R20=1,0.5,IF($R20=2,1.5,0))</f>
        <v>62.5</v>
      </c>
      <c r="N20" s="89">
        <f>RANK(M20,M$14:M$21)</f>
        <v>8</v>
      </c>
      <c r="O20" s="88">
        <v>195</v>
      </c>
      <c r="P20" s="71">
        <f>O20/3-IF($R20=1,0.5,IF($R20=2,1.5,0))</f>
        <v>65</v>
      </c>
      <c r="Q20" s="89">
        <f>RANK(P20,P$14:P$21)</f>
        <v>7</v>
      </c>
      <c r="R20" s="89"/>
      <c r="S20" s="91"/>
      <c r="T20" s="91"/>
      <c r="U20" s="90">
        <f>I20+O20+L20</f>
        <v>578</v>
      </c>
      <c r="V20" s="108">
        <f>ROUND(SUM(J20,M20,P20)/3,3)</f>
        <v>64.222</v>
      </c>
      <c r="W20" s="150" t="s">
        <v>594</v>
      </c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</row>
    <row r="21" spans="1:39" s="119" customFormat="1" ht="42.75" customHeight="1">
      <c r="A21" s="87">
        <f>RANK(V21,$V$14:$V$21,0)</f>
        <v>8</v>
      </c>
      <c r="B21" s="373" t="s">
        <v>772</v>
      </c>
      <c r="C21" s="374" t="s">
        <v>757</v>
      </c>
      <c r="D21" s="371" t="s">
        <v>255</v>
      </c>
      <c r="E21" s="375" t="s">
        <v>758</v>
      </c>
      <c r="F21" s="32" t="s">
        <v>759</v>
      </c>
      <c r="G21" s="70" t="s">
        <v>760</v>
      </c>
      <c r="H21" s="149" t="s">
        <v>761</v>
      </c>
      <c r="I21" s="88">
        <v>188</v>
      </c>
      <c r="J21" s="71">
        <f>I21/3-IF($R21=1,0.5,IF($R21=2,1.5,0))</f>
        <v>62.666666666666664</v>
      </c>
      <c r="K21" s="89">
        <f>RANK(J21,J$14:J$21)</f>
        <v>8</v>
      </c>
      <c r="L21" s="88">
        <v>191</v>
      </c>
      <c r="M21" s="71">
        <f>L21/3-IF($R21=1,0.5,IF($R21=2,1.5,0))</f>
        <v>63.666666666666664</v>
      </c>
      <c r="N21" s="89">
        <f>RANK(M21,M$14:M$21)</f>
        <v>7</v>
      </c>
      <c r="O21" s="88">
        <v>197</v>
      </c>
      <c r="P21" s="71">
        <f>O21/3-IF($R21=1,0.5,IF($R21=2,1.5,0))</f>
        <v>65.66666666666667</v>
      </c>
      <c r="Q21" s="89">
        <f>RANK(P21,P$14:P$21)</f>
        <v>6</v>
      </c>
      <c r="R21" s="89"/>
      <c r="S21" s="91"/>
      <c r="T21" s="91"/>
      <c r="U21" s="90">
        <f>I21+O21+L21</f>
        <v>576</v>
      </c>
      <c r="V21" s="108">
        <f>ROUND(SUM(J21,M21,P21)/3,3)</f>
        <v>64</v>
      </c>
      <c r="W21" s="150" t="s">
        <v>594</v>
      </c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</row>
    <row r="22" spans="1:22" ht="13.5" customHeight="1">
      <c r="A22" s="120"/>
      <c r="B22" s="121"/>
      <c r="C22" s="121"/>
      <c r="D22" s="67"/>
      <c r="E22" s="68"/>
      <c r="F22" s="68"/>
      <c r="G22" s="68"/>
      <c r="H22" s="69"/>
      <c r="I22" s="122"/>
      <c r="J22" s="123"/>
      <c r="K22" s="124"/>
      <c r="L22" s="122"/>
      <c r="M22" s="123"/>
      <c r="N22" s="124"/>
      <c r="O22" s="122"/>
      <c r="P22" s="123"/>
      <c r="Q22" s="124"/>
      <c r="R22" s="122"/>
      <c r="S22" s="122"/>
      <c r="T22" s="122"/>
      <c r="U22" s="125"/>
      <c r="V22" s="123"/>
    </row>
    <row r="23" spans="1:23" s="81" customFormat="1" ht="15" customHeight="1">
      <c r="A23" s="126"/>
      <c r="B23" s="295" t="s">
        <v>8</v>
      </c>
      <c r="C23" s="295"/>
      <c r="D23" s="295"/>
      <c r="E23" s="110"/>
      <c r="F23" s="110"/>
      <c r="G23" s="110"/>
      <c r="H23" s="80" t="s">
        <v>546</v>
      </c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35"/>
    </row>
    <row r="24" spans="1:23" s="81" customFormat="1" ht="6.75" customHeight="1">
      <c r="A24" s="126"/>
      <c r="B24" s="127"/>
      <c r="C24" s="127"/>
      <c r="D24" s="127"/>
      <c r="E24" s="110"/>
      <c r="F24" s="110"/>
      <c r="G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35"/>
    </row>
    <row r="25" spans="1:23" s="81" customFormat="1" ht="15" customHeight="1">
      <c r="A25" s="126"/>
      <c r="B25" s="295" t="s">
        <v>46</v>
      </c>
      <c r="C25" s="295"/>
      <c r="D25" s="295"/>
      <c r="E25" s="110"/>
      <c r="F25" s="110"/>
      <c r="G25" s="110"/>
      <c r="H25" s="80" t="s">
        <v>592</v>
      </c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35"/>
    </row>
    <row r="30" spans="2:8" ht="12.75">
      <c r="B30" s="113"/>
      <c r="C30" s="21"/>
      <c r="D30" s="21"/>
      <c r="E30" s="21"/>
      <c r="F30" s="21"/>
      <c r="G30" s="21"/>
      <c r="H30" s="113"/>
    </row>
  </sheetData>
  <sheetProtection/>
  <mergeCells count="25">
    <mergeCell ref="A13:W13"/>
    <mergeCell ref="B23:D23"/>
    <mergeCell ref="B25:D25"/>
    <mergeCell ref="R11:R12"/>
    <mergeCell ref="S11:S12"/>
    <mergeCell ref="T11:T12"/>
    <mergeCell ref="U11:U12"/>
    <mergeCell ref="V11:V12"/>
    <mergeCell ref="W11:W12"/>
    <mergeCell ref="F11:F12"/>
    <mergeCell ref="G11:G12"/>
    <mergeCell ref="H11:H12"/>
    <mergeCell ref="I11:K11"/>
    <mergeCell ref="L11:N11"/>
    <mergeCell ref="O11:Q11"/>
    <mergeCell ref="A2:W2"/>
    <mergeCell ref="A3:W3"/>
    <mergeCell ref="A5:W5"/>
    <mergeCell ref="A7:W7"/>
    <mergeCell ref="A8:W8"/>
    <mergeCell ref="A11:A12"/>
    <mergeCell ref="B11:B12"/>
    <mergeCell ref="C11:C12"/>
    <mergeCell ref="D11:D12"/>
    <mergeCell ref="E11:E12"/>
  </mergeCells>
  <printOptions horizontalCentered="1"/>
  <pageMargins left="0" right="0" top="0" bottom="0" header="0" footer="0"/>
  <pageSetup fitToHeight="2" fitToWidth="1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29"/>
  <sheetViews>
    <sheetView tabSelected="1" view="pageBreakPreview" zoomScale="115" zoomScaleNormal="50" zoomScaleSheetLayoutView="115" zoomScalePageLayoutView="0" workbookViewId="0" topLeftCell="A1">
      <selection activeCell="E14" sqref="E14"/>
    </sheetView>
  </sheetViews>
  <sheetFormatPr defaultColWidth="9.140625" defaultRowHeight="15"/>
  <cols>
    <col min="1" max="1" width="3.28125" style="128" customWidth="1"/>
    <col min="2" max="2" width="16.7109375" style="22" customWidth="1"/>
    <col min="3" max="3" width="10.28125" style="22" hidden="1" customWidth="1"/>
    <col min="4" max="4" width="6.28125" style="22" customWidth="1"/>
    <col min="5" max="5" width="33.140625" style="22" customWidth="1"/>
    <col min="6" max="6" width="5.7109375" style="22" customWidth="1"/>
    <col min="7" max="7" width="12.28125" style="22" customWidth="1"/>
    <col min="8" max="8" width="20.7109375" style="22" customWidth="1"/>
    <col min="9" max="9" width="4.140625" style="22" customWidth="1"/>
    <col min="10" max="10" width="6.8515625" style="22" customWidth="1"/>
    <col min="11" max="11" width="2.421875" style="22" customWidth="1"/>
    <col min="12" max="12" width="4.140625" style="22" customWidth="1"/>
    <col min="13" max="13" width="6.8515625" style="22" customWidth="1"/>
    <col min="14" max="14" width="2.421875" style="22" customWidth="1"/>
    <col min="15" max="15" width="4.140625" style="22" customWidth="1"/>
    <col min="16" max="16" width="6.8515625" style="22" customWidth="1"/>
    <col min="17" max="19" width="2.421875" style="22" customWidth="1"/>
    <col min="20" max="20" width="2.421875" style="22" hidden="1" customWidth="1"/>
    <col min="21" max="21" width="4.421875" style="22" customWidth="1"/>
    <col min="22" max="22" width="7.28125" style="22" customWidth="1"/>
    <col min="23" max="16384" width="9.140625" style="21" customWidth="1"/>
  </cols>
  <sheetData>
    <row r="1" spans="1:38" s="11" customFormat="1" ht="15">
      <c r="A1" s="82" t="s">
        <v>13</v>
      </c>
      <c r="C1" s="10" t="s">
        <v>14</v>
      </c>
      <c r="D1" s="12"/>
      <c r="E1" s="12"/>
      <c r="F1" s="10" t="s">
        <v>15</v>
      </c>
      <c r="G1" s="10"/>
      <c r="I1" s="12"/>
      <c r="J1" s="14" t="s">
        <v>16</v>
      </c>
      <c r="K1" s="15"/>
      <c r="L1" s="13"/>
      <c r="M1" s="14" t="s">
        <v>17</v>
      </c>
      <c r="N1" s="15"/>
      <c r="O1" s="13"/>
      <c r="P1" s="14" t="s">
        <v>17</v>
      </c>
      <c r="Q1" s="95"/>
      <c r="R1" s="95"/>
      <c r="S1" s="95"/>
      <c r="T1" s="95"/>
      <c r="U1" s="92"/>
      <c r="V1" s="102" t="s">
        <v>18</v>
      </c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L1" s="18"/>
    </row>
    <row r="2" spans="1:22" s="179" customFormat="1" ht="24" customHeight="1">
      <c r="A2" s="299" t="s">
        <v>543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</row>
    <row r="3" spans="1:22" s="179" customFormat="1" ht="15.75" customHeight="1">
      <c r="A3" s="300" t="s">
        <v>506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</row>
    <row r="4" spans="1:22" ht="5.2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</row>
    <row r="5" spans="1:22" ht="15.75" customHeight="1">
      <c r="A5" s="298" t="s">
        <v>9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</row>
    <row r="6" spans="1:22" ht="12" customHeight="1">
      <c r="A6" s="130"/>
      <c r="B6" s="111"/>
      <c r="C6" s="112"/>
      <c r="D6" s="112"/>
      <c r="E6" s="112"/>
      <c r="F6" s="112"/>
      <c r="G6" s="112"/>
      <c r="H6" s="111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</row>
    <row r="7" spans="1:22" s="116" customFormat="1" ht="19.5" customHeight="1">
      <c r="A7" s="305" t="s">
        <v>727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</row>
    <row r="8" spans="1:22" s="113" customFormat="1" ht="13.5" customHeight="1">
      <c r="A8" s="282" t="s">
        <v>771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</row>
    <row r="9" spans="1:22" ht="8.25" customHeight="1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</row>
    <row r="10" spans="1:22" s="145" customFormat="1" ht="13.5" customHeight="1">
      <c r="A10" s="143" t="s">
        <v>482</v>
      </c>
      <c r="B10" s="144"/>
      <c r="C10" s="144"/>
      <c r="D10" s="144"/>
      <c r="E10" s="144"/>
      <c r="F10" s="144"/>
      <c r="G10" s="144"/>
      <c r="H10" s="44"/>
      <c r="I10" s="44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46"/>
      <c r="V10" s="137" t="s">
        <v>746</v>
      </c>
    </row>
    <row r="11" spans="1:22" ht="17.25" customHeight="1">
      <c r="A11" s="288" t="s">
        <v>7</v>
      </c>
      <c r="B11" s="284" t="s">
        <v>1</v>
      </c>
      <c r="C11" s="283" t="s">
        <v>12</v>
      </c>
      <c r="D11" s="283" t="s">
        <v>2</v>
      </c>
      <c r="E11" s="284" t="s">
        <v>0</v>
      </c>
      <c r="F11" s="283" t="s">
        <v>10</v>
      </c>
      <c r="G11" s="283" t="s">
        <v>19</v>
      </c>
      <c r="H11" s="284" t="s">
        <v>3</v>
      </c>
      <c r="I11" s="285" t="s">
        <v>513</v>
      </c>
      <c r="J11" s="285"/>
      <c r="K11" s="285"/>
      <c r="L11" s="286" t="s">
        <v>470</v>
      </c>
      <c r="M11" s="286"/>
      <c r="N11" s="286"/>
      <c r="O11" s="285" t="s">
        <v>514</v>
      </c>
      <c r="P11" s="285"/>
      <c r="Q11" s="285"/>
      <c r="R11" s="278" t="s">
        <v>468</v>
      </c>
      <c r="S11" s="278" t="s">
        <v>469</v>
      </c>
      <c r="T11" s="278" t="s">
        <v>471</v>
      </c>
      <c r="U11" s="279" t="s">
        <v>4</v>
      </c>
      <c r="V11" s="280" t="s">
        <v>11</v>
      </c>
    </row>
    <row r="12" spans="1:22" ht="53.25" customHeight="1">
      <c r="A12" s="288"/>
      <c r="B12" s="284"/>
      <c r="C12" s="283"/>
      <c r="D12" s="283"/>
      <c r="E12" s="284"/>
      <c r="F12" s="283"/>
      <c r="G12" s="283"/>
      <c r="H12" s="284"/>
      <c r="I12" s="131" t="s">
        <v>5</v>
      </c>
      <c r="J12" s="132" t="s">
        <v>6</v>
      </c>
      <c r="K12" s="131" t="s">
        <v>7</v>
      </c>
      <c r="L12" s="133" t="s">
        <v>5</v>
      </c>
      <c r="M12" s="132" t="s">
        <v>6</v>
      </c>
      <c r="N12" s="131" t="s">
        <v>7</v>
      </c>
      <c r="O12" s="133" t="s">
        <v>5</v>
      </c>
      <c r="P12" s="132" t="s">
        <v>6</v>
      </c>
      <c r="Q12" s="131" t="s">
        <v>7</v>
      </c>
      <c r="R12" s="278"/>
      <c r="S12" s="278"/>
      <c r="T12" s="278"/>
      <c r="U12" s="279"/>
      <c r="V12" s="280"/>
    </row>
    <row r="13" spans="1:22" ht="12.75">
      <c r="A13" s="304" t="s">
        <v>481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</row>
    <row r="14" spans="1:38" s="119" customFormat="1" ht="42.75" customHeight="1">
      <c r="A14" s="87">
        <f>RANK(V14,$V$14:$V$20,0)</f>
        <v>1</v>
      </c>
      <c r="B14" s="373" t="s">
        <v>552</v>
      </c>
      <c r="C14" s="374" t="s">
        <v>553</v>
      </c>
      <c r="D14" s="371" t="s">
        <v>28</v>
      </c>
      <c r="E14" s="376" t="s">
        <v>588</v>
      </c>
      <c r="F14" s="140"/>
      <c r="G14" s="70"/>
      <c r="H14" s="141" t="s">
        <v>496</v>
      </c>
      <c r="I14" s="88">
        <v>195</v>
      </c>
      <c r="J14" s="71">
        <f>I14/3-IF($R14=1,0.5,IF($R14=2,1.5,0))</f>
        <v>65</v>
      </c>
      <c r="K14" s="89">
        <f>RANK(J14,J$14:J$20)</f>
        <v>4</v>
      </c>
      <c r="L14" s="88">
        <v>201</v>
      </c>
      <c r="M14" s="71">
        <f>L14/3-IF($R14=1,0.5,IF($R14=2,1.5,0))</f>
        <v>67</v>
      </c>
      <c r="N14" s="89">
        <f>RANK(M14,M$14:M$20)</f>
        <v>2</v>
      </c>
      <c r="O14" s="88">
        <v>206</v>
      </c>
      <c r="P14" s="71">
        <f>O14/3-IF($R14=1,0.5,IF($R14=2,1.5,0))</f>
        <v>68.66666666666667</v>
      </c>
      <c r="Q14" s="89">
        <f>RANK(P14,P$14:P$20)</f>
        <v>1</v>
      </c>
      <c r="R14" s="89"/>
      <c r="S14" s="91"/>
      <c r="T14" s="91"/>
      <c r="U14" s="90">
        <f>I14+O14+L14</f>
        <v>602</v>
      </c>
      <c r="V14" s="108">
        <f>ROUND(SUM(J14,M14,P14)/3,3)</f>
        <v>66.889</v>
      </c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</row>
    <row r="15" spans="1:38" s="119" customFormat="1" ht="42.75" customHeight="1">
      <c r="A15" s="87">
        <f>RANK(V15,$V$14:$V$20,0)</f>
        <v>2</v>
      </c>
      <c r="B15" s="410" t="s">
        <v>762</v>
      </c>
      <c r="C15" s="30" t="s">
        <v>763</v>
      </c>
      <c r="D15" s="72" t="s">
        <v>28</v>
      </c>
      <c r="E15" s="85" t="s">
        <v>764</v>
      </c>
      <c r="F15" s="30" t="s">
        <v>765</v>
      </c>
      <c r="G15" s="28"/>
      <c r="H15" s="250" t="s">
        <v>496</v>
      </c>
      <c r="I15" s="88">
        <v>198</v>
      </c>
      <c r="J15" s="71">
        <f>I15/3-IF($R15=1,0.5,IF($R15=2,1.5,0))</f>
        <v>66</v>
      </c>
      <c r="K15" s="89">
        <f>RANK(J15,J$14:J$20)</f>
        <v>2</v>
      </c>
      <c r="L15" s="88">
        <v>196.5</v>
      </c>
      <c r="M15" s="71">
        <f>L15/3-IF($R15=1,0.5,IF($R15=2,1.5,0))</f>
        <v>65.5</v>
      </c>
      <c r="N15" s="89">
        <f>RANK(M15,M$14:M$20)</f>
        <v>4</v>
      </c>
      <c r="O15" s="88">
        <v>201.5</v>
      </c>
      <c r="P15" s="71">
        <f>O15/3-IF($R15=1,0.5,IF($R15=2,1.5,0))</f>
        <v>67.16666666666667</v>
      </c>
      <c r="Q15" s="89">
        <f>RANK(P15,P$14:P$20)</f>
        <v>3</v>
      </c>
      <c r="R15" s="89"/>
      <c r="S15" s="91"/>
      <c r="T15" s="91"/>
      <c r="U15" s="90">
        <f>I15+O15+L15</f>
        <v>596</v>
      </c>
      <c r="V15" s="108">
        <f>ROUND(SUM(J15,M15,P15)/3,3)</f>
        <v>66.222</v>
      </c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</row>
    <row r="16" spans="1:38" s="119" customFormat="1" ht="42.75" customHeight="1">
      <c r="A16" s="87">
        <f>RANK(V16,$V$14:$V$20,0)</f>
        <v>3</v>
      </c>
      <c r="B16" s="373" t="s">
        <v>523</v>
      </c>
      <c r="C16" s="374" t="s">
        <v>524</v>
      </c>
      <c r="D16" s="371" t="s">
        <v>21</v>
      </c>
      <c r="E16" s="376" t="s">
        <v>754</v>
      </c>
      <c r="F16" s="32" t="s">
        <v>755</v>
      </c>
      <c r="G16" s="37" t="s">
        <v>756</v>
      </c>
      <c r="H16" s="177" t="s">
        <v>484</v>
      </c>
      <c r="I16" s="88">
        <v>192</v>
      </c>
      <c r="J16" s="71">
        <f>I16/3-IF($R16=1,0.5,IF($R16=2,1.5,0))</f>
        <v>64</v>
      </c>
      <c r="K16" s="89">
        <f>RANK(J16,J$14:J$20)</f>
        <v>6</v>
      </c>
      <c r="L16" s="88">
        <v>205.5</v>
      </c>
      <c r="M16" s="71">
        <f>L16/3-IF($R16=1,0.5,IF($R16=2,1.5,0))</f>
        <v>68.5</v>
      </c>
      <c r="N16" s="89">
        <f>RANK(M16,M$14:M$20)</f>
        <v>1</v>
      </c>
      <c r="O16" s="88">
        <v>195.5</v>
      </c>
      <c r="P16" s="71">
        <f>O16/3-IF($R16=1,0.5,IF($R16=2,1.5,0))</f>
        <v>65.16666666666667</v>
      </c>
      <c r="Q16" s="89">
        <f>RANK(P16,P$14:P$20)</f>
        <v>6</v>
      </c>
      <c r="R16" s="89"/>
      <c r="S16" s="91"/>
      <c r="T16" s="91"/>
      <c r="U16" s="90">
        <f>I16+O16+L16</f>
        <v>593</v>
      </c>
      <c r="V16" s="108">
        <f>ROUND(SUM(J16,M16,P16)/3,3)</f>
        <v>65.889</v>
      </c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</row>
    <row r="17" spans="1:38" s="119" customFormat="1" ht="42.75" customHeight="1">
      <c r="A17" s="87">
        <f>RANK(V17,$V$14:$V$20,0)</f>
        <v>4</v>
      </c>
      <c r="B17" s="139" t="s">
        <v>773</v>
      </c>
      <c r="C17" s="34" t="s">
        <v>766</v>
      </c>
      <c r="D17" s="72" t="s">
        <v>21</v>
      </c>
      <c r="E17" s="138" t="s">
        <v>767</v>
      </c>
      <c r="F17" s="30" t="s">
        <v>768</v>
      </c>
      <c r="G17" s="70" t="s">
        <v>769</v>
      </c>
      <c r="H17" s="177" t="s">
        <v>770</v>
      </c>
      <c r="I17" s="88">
        <v>193.5</v>
      </c>
      <c r="J17" s="71">
        <f>I17/3-IF($R17=1,0.5,IF($R17=2,1.5,0))</f>
        <v>64.5</v>
      </c>
      <c r="K17" s="89">
        <f>RANK(J17,J$14:J$20)</f>
        <v>5</v>
      </c>
      <c r="L17" s="88">
        <v>195.5</v>
      </c>
      <c r="M17" s="71">
        <f>L17/3-IF($R17=1,0.5,IF($R17=2,1.5,0))</f>
        <v>65.16666666666667</v>
      </c>
      <c r="N17" s="89">
        <f>RANK(M17,M$14:M$20)</f>
        <v>5</v>
      </c>
      <c r="O17" s="88">
        <v>203</v>
      </c>
      <c r="P17" s="71">
        <f>O17/3-IF($R17=1,0.5,IF($R17=2,1.5,0))</f>
        <v>67.66666666666667</v>
      </c>
      <c r="Q17" s="89">
        <f>RANK(P17,P$14:P$20)</f>
        <v>2</v>
      </c>
      <c r="R17" s="89"/>
      <c r="S17" s="91"/>
      <c r="T17" s="91"/>
      <c r="U17" s="90">
        <f>I17+O17+L17</f>
        <v>592</v>
      </c>
      <c r="V17" s="108">
        <f>ROUND(SUM(J17,M17,P17)/3,3)</f>
        <v>65.778</v>
      </c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</row>
    <row r="18" spans="1:38" s="119" customFormat="1" ht="42.75" customHeight="1">
      <c r="A18" s="87">
        <f>RANK(V18,$V$14:$V$20,0)</f>
        <v>5</v>
      </c>
      <c r="B18" s="373" t="s">
        <v>535</v>
      </c>
      <c r="C18" s="407" t="s">
        <v>536</v>
      </c>
      <c r="D18" s="371" t="s">
        <v>28</v>
      </c>
      <c r="E18" s="372" t="s">
        <v>585</v>
      </c>
      <c r="F18" s="182" t="s">
        <v>586</v>
      </c>
      <c r="G18" s="70" t="s">
        <v>539</v>
      </c>
      <c r="H18" s="177" t="s">
        <v>587</v>
      </c>
      <c r="I18" s="88">
        <v>190.5</v>
      </c>
      <c r="J18" s="71">
        <f>I18/3-IF($R18=1,0.5,IF($R18=2,1.5,0))</f>
        <v>63.5</v>
      </c>
      <c r="K18" s="89">
        <f>RANK(J18,J$14:J$20)</f>
        <v>7</v>
      </c>
      <c r="L18" s="88">
        <v>199</v>
      </c>
      <c r="M18" s="71">
        <f>L18/3-IF($R18=1,0.5,IF($R18=2,1.5,0))</f>
        <v>66.33333333333333</v>
      </c>
      <c r="N18" s="89">
        <f>RANK(M18,M$14:M$20)</f>
        <v>3</v>
      </c>
      <c r="O18" s="88">
        <v>200</v>
      </c>
      <c r="P18" s="71">
        <f>O18/3-IF($R18=1,0.5,IF($R18=2,1.5,0))</f>
        <v>66.66666666666667</v>
      </c>
      <c r="Q18" s="89">
        <f>RANK(P18,P$14:P$20)</f>
        <v>4</v>
      </c>
      <c r="R18" s="89"/>
      <c r="S18" s="91"/>
      <c r="T18" s="91"/>
      <c r="U18" s="90">
        <f>I18+O18+L18</f>
        <v>589.5</v>
      </c>
      <c r="V18" s="108">
        <f>ROUND(SUM(J18,M18,P18)/3,3)</f>
        <v>65.5</v>
      </c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</row>
    <row r="19" spans="1:38" s="119" customFormat="1" ht="42.75" customHeight="1">
      <c r="A19" s="87">
        <f>RANK(V19,$V$14:$V$20,0)</f>
        <v>6</v>
      </c>
      <c r="B19" s="373" t="s">
        <v>521</v>
      </c>
      <c r="C19" s="374" t="s">
        <v>517</v>
      </c>
      <c r="D19" s="371" t="s">
        <v>21</v>
      </c>
      <c r="E19" s="375" t="s">
        <v>518</v>
      </c>
      <c r="F19" s="178" t="s">
        <v>519</v>
      </c>
      <c r="G19" s="28" t="s">
        <v>520</v>
      </c>
      <c r="H19" s="72" t="s">
        <v>496</v>
      </c>
      <c r="I19" s="88">
        <v>200.5</v>
      </c>
      <c r="J19" s="71">
        <f>I19/3-IF($R19=1,0.5,IF($R19=2,1.5,0))</f>
        <v>66.83333333333333</v>
      </c>
      <c r="K19" s="89">
        <f>RANK(J19,J$14:J$20)</f>
        <v>1</v>
      </c>
      <c r="L19" s="88">
        <v>189.5</v>
      </c>
      <c r="M19" s="71">
        <f>L19/3-IF($R19=1,0.5,IF($R19=2,1.5,0))</f>
        <v>63.166666666666664</v>
      </c>
      <c r="N19" s="89">
        <f>RANK(M19,M$14:M$20)</f>
        <v>6</v>
      </c>
      <c r="O19" s="88">
        <v>199</v>
      </c>
      <c r="P19" s="71">
        <f>O19/3-IF($R19=1,0.5,IF($R19=2,1.5,0))</f>
        <v>66.33333333333333</v>
      </c>
      <c r="Q19" s="89">
        <f>RANK(P19,P$14:P$20)</f>
        <v>5</v>
      </c>
      <c r="R19" s="89"/>
      <c r="S19" s="91"/>
      <c r="T19" s="91"/>
      <c r="U19" s="90">
        <f>I19+O19+L19</f>
        <v>589</v>
      </c>
      <c r="V19" s="108">
        <f>ROUND(SUM(J19,M19,P19)/3,3)</f>
        <v>65.444</v>
      </c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</row>
    <row r="20" spans="1:38" s="119" customFormat="1" ht="42.75" customHeight="1">
      <c r="A20" s="87">
        <f>RANK(V20,$V$14:$V$20,0)</f>
        <v>7</v>
      </c>
      <c r="B20" s="373" t="s">
        <v>552</v>
      </c>
      <c r="C20" s="374" t="s">
        <v>553</v>
      </c>
      <c r="D20" s="371" t="s">
        <v>28</v>
      </c>
      <c r="E20" s="375" t="s">
        <v>554</v>
      </c>
      <c r="F20" s="30" t="s">
        <v>555</v>
      </c>
      <c r="G20" s="28" t="s">
        <v>556</v>
      </c>
      <c r="H20" s="149" t="s">
        <v>496</v>
      </c>
      <c r="I20" s="88">
        <v>196.5</v>
      </c>
      <c r="J20" s="71">
        <f>I20/3-IF($R20=1,0.5,IF($R20=2,1.5,0))</f>
        <v>65.5</v>
      </c>
      <c r="K20" s="89">
        <f>RANK(J20,J$14:J$20)</f>
        <v>3</v>
      </c>
      <c r="L20" s="88">
        <v>189.5</v>
      </c>
      <c r="M20" s="71">
        <f>L20/3-IF($R20=1,0.5,IF($R20=2,1.5,0))</f>
        <v>63.166666666666664</v>
      </c>
      <c r="N20" s="89">
        <f>RANK(M20,M$14:M$20)</f>
        <v>6</v>
      </c>
      <c r="O20" s="88">
        <v>194</v>
      </c>
      <c r="P20" s="71">
        <f>O20/3-IF($R20=1,0.5,IF($R20=2,1.5,0))</f>
        <v>64.66666666666667</v>
      </c>
      <c r="Q20" s="89">
        <f>RANK(P20,P$14:P$20)</f>
        <v>7</v>
      </c>
      <c r="R20" s="89"/>
      <c r="S20" s="91"/>
      <c r="T20" s="91"/>
      <c r="U20" s="90">
        <f>I20+O20+L20</f>
        <v>580</v>
      </c>
      <c r="V20" s="108">
        <f>ROUND(SUM(J20,M20,P20)/3,3)</f>
        <v>64.444</v>
      </c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</row>
    <row r="21" spans="1:22" ht="13.5" customHeight="1">
      <c r="A21" s="120"/>
      <c r="B21" s="121"/>
      <c r="C21" s="121"/>
      <c r="D21" s="67"/>
      <c r="E21" s="68"/>
      <c r="F21" s="68"/>
      <c r="G21" s="68"/>
      <c r="H21" s="69"/>
      <c r="I21" s="122"/>
      <c r="J21" s="123"/>
      <c r="K21" s="124"/>
      <c r="L21" s="122"/>
      <c r="M21" s="123"/>
      <c r="N21" s="124"/>
      <c r="O21" s="122"/>
      <c r="P21" s="123"/>
      <c r="Q21" s="124"/>
      <c r="R21" s="122"/>
      <c r="S21" s="122"/>
      <c r="T21" s="122"/>
      <c r="U21" s="125"/>
      <c r="V21" s="123"/>
    </row>
    <row r="22" spans="1:22" s="81" customFormat="1" ht="15" customHeight="1">
      <c r="A22" s="126"/>
      <c r="B22" s="295" t="s">
        <v>8</v>
      </c>
      <c r="C22" s="295"/>
      <c r="D22" s="295"/>
      <c r="E22" s="110"/>
      <c r="F22" s="110"/>
      <c r="G22" s="110"/>
      <c r="H22" s="80" t="s">
        <v>546</v>
      </c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</row>
    <row r="23" spans="1:22" s="81" customFormat="1" ht="6.75" customHeight="1">
      <c r="A23" s="126"/>
      <c r="B23" s="127"/>
      <c r="C23" s="127"/>
      <c r="D23" s="127"/>
      <c r="E23" s="110"/>
      <c r="F23" s="110"/>
      <c r="G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</row>
    <row r="24" spans="1:22" s="81" customFormat="1" ht="15" customHeight="1">
      <c r="A24" s="126"/>
      <c r="B24" s="295" t="s">
        <v>46</v>
      </c>
      <c r="C24" s="295"/>
      <c r="D24" s="295"/>
      <c r="E24" s="110"/>
      <c r="F24" s="110"/>
      <c r="G24" s="110"/>
      <c r="H24" s="80" t="s">
        <v>592</v>
      </c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</row>
    <row r="29" spans="2:8" ht="12.75">
      <c r="B29" s="113"/>
      <c r="C29" s="21"/>
      <c r="D29" s="21"/>
      <c r="E29" s="21"/>
      <c r="F29" s="21"/>
      <c r="G29" s="21"/>
      <c r="H29" s="113"/>
    </row>
  </sheetData>
  <sheetProtection/>
  <mergeCells count="24">
    <mergeCell ref="A13:V13"/>
    <mergeCell ref="B22:D22"/>
    <mergeCell ref="B24:D24"/>
    <mergeCell ref="A3:V3"/>
    <mergeCell ref="A2:V2"/>
    <mergeCell ref="R11:R12"/>
    <mergeCell ref="S11:S12"/>
    <mergeCell ref="T11:T12"/>
    <mergeCell ref="U11:U12"/>
    <mergeCell ref="V11:V12"/>
    <mergeCell ref="F11:F12"/>
    <mergeCell ref="G11:G12"/>
    <mergeCell ref="H11:H12"/>
    <mergeCell ref="I11:K11"/>
    <mergeCell ref="L11:N11"/>
    <mergeCell ref="O11:Q11"/>
    <mergeCell ref="A5:V5"/>
    <mergeCell ref="A7:V7"/>
    <mergeCell ref="A8:V8"/>
    <mergeCell ref="A11:A12"/>
    <mergeCell ref="B11:B12"/>
    <mergeCell ref="C11:C12"/>
    <mergeCell ref="D11:D12"/>
    <mergeCell ref="E11:E12"/>
  </mergeCells>
  <printOptions horizontalCentered="1"/>
  <pageMargins left="0" right="0" top="0" bottom="0" header="0" footer="0"/>
  <pageSetup fitToHeight="2" fitToWidth="1" orientation="landscape" paperSize="9" scale="9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34"/>
  <sheetViews>
    <sheetView view="pageBreakPreview" zoomScaleSheetLayoutView="100" zoomScalePageLayoutView="0" workbookViewId="0" topLeftCell="A14">
      <selection activeCell="W14" sqref="W14"/>
    </sheetView>
  </sheetViews>
  <sheetFormatPr defaultColWidth="9.140625" defaultRowHeight="15"/>
  <cols>
    <col min="1" max="1" width="4.421875" style="215" customWidth="1"/>
    <col min="2" max="2" width="18.140625" style="215" customWidth="1"/>
    <col min="3" max="3" width="16.140625" style="215" hidden="1" customWidth="1"/>
    <col min="4" max="4" width="6.140625" style="215" customWidth="1"/>
    <col min="5" max="5" width="31.00390625" style="215" customWidth="1"/>
    <col min="6" max="6" width="6.421875" style="215" customWidth="1"/>
    <col min="7" max="7" width="13.00390625" style="215" customWidth="1"/>
    <col min="8" max="8" width="21.7109375" style="215" customWidth="1"/>
    <col min="9" max="11" width="6.57421875" style="215" customWidth="1"/>
    <col min="12" max="12" width="9.00390625" style="215" customWidth="1"/>
  </cols>
  <sheetData>
    <row r="1" spans="1:12" ht="27">
      <c r="A1" s="364" t="s">
        <v>630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spans="1:12" ht="15">
      <c r="A2" s="360" t="s">
        <v>545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</row>
    <row r="3" spans="1:12" ht="18.75">
      <c r="A3" s="365" t="s">
        <v>631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2" ht="23.25">
      <c r="A4" s="366" t="s">
        <v>632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</row>
    <row r="5" spans="1:12" ht="15">
      <c r="A5" s="194" t="s">
        <v>633</v>
      </c>
      <c r="B5" s="195"/>
      <c r="C5" s="195"/>
      <c r="D5" s="195"/>
      <c r="E5" s="196"/>
      <c r="F5" s="196"/>
      <c r="G5" s="196"/>
      <c r="H5" s="197"/>
      <c r="I5" s="367" t="s">
        <v>644</v>
      </c>
      <c r="J5" s="367"/>
      <c r="K5" s="367"/>
      <c r="L5" s="367"/>
    </row>
    <row r="6" spans="1:12" ht="15" customHeight="1">
      <c r="A6" s="368" t="s">
        <v>7</v>
      </c>
      <c r="B6" s="355" t="s">
        <v>1</v>
      </c>
      <c r="C6" s="198"/>
      <c r="D6" s="356" t="s">
        <v>2</v>
      </c>
      <c r="E6" s="355" t="s">
        <v>0</v>
      </c>
      <c r="F6" s="357" t="s">
        <v>634</v>
      </c>
      <c r="G6" s="357" t="s">
        <v>19</v>
      </c>
      <c r="H6" s="355" t="s">
        <v>3</v>
      </c>
      <c r="I6" s="361" t="s">
        <v>646</v>
      </c>
      <c r="J6" s="361" t="s">
        <v>661</v>
      </c>
      <c r="K6" s="361"/>
      <c r="L6" s="363" t="s">
        <v>635</v>
      </c>
    </row>
    <row r="7" spans="1:12" ht="78.75" customHeight="1">
      <c r="A7" s="368"/>
      <c r="B7" s="355"/>
      <c r="C7" s="198"/>
      <c r="D7" s="356"/>
      <c r="E7" s="355"/>
      <c r="F7" s="357"/>
      <c r="G7" s="357"/>
      <c r="H7" s="355"/>
      <c r="I7" s="362"/>
      <c r="J7" s="362"/>
      <c r="K7" s="362"/>
      <c r="L7" s="363"/>
    </row>
    <row r="8" spans="1:12" ht="18.75">
      <c r="A8" s="352" t="s">
        <v>645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</row>
    <row r="9" spans="1:12" s="204" customFormat="1" ht="39" customHeight="1">
      <c r="A9" s="272">
        <f>RANK(L9,$L$9:$L$10)</f>
        <v>1</v>
      </c>
      <c r="B9" s="139" t="s">
        <v>529</v>
      </c>
      <c r="C9" s="34" t="s">
        <v>530</v>
      </c>
      <c r="D9" s="72" t="s">
        <v>23</v>
      </c>
      <c r="E9" s="86" t="s">
        <v>531</v>
      </c>
      <c r="F9" s="32" t="s">
        <v>532</v>
      </c>
      <c r="G9" s="37" t="s">
        <v>533</v>
      </c>
      <c r="H9" s="72" t="s">
        <v>534</v>
      </c>
      <c r="I9" s="218">
        <v>65.343</v>
      </c>
      <c r="J9" s="205">
        <v>64.316</v>
      </c>
      <c r="K9" s="202"/>
      <c r="L9" s="203">
        <f>ROUND(SUM(I9,J9),3)</f>
        <v>129.659</v>
      </c>
    </row>
    <row r="10" spans="1:12" s="204" customFormat="1" ht="39" customHeight="1">
      <c r="A10" s="272">
        <f>RANK(L10,$L$9:$L$10)</f>
        <v>2</v>
      </c>
      <c r="B10" s="139" t="s">
        <v>535</v>
      </c>
      <c r="C10" s="181" t="s">
        <v>536</v>
      </c>
      <c r="D10" s="72" t="s">
        <v>28</v>
      </c>
      <c r="E10" s="85" t="s">
        <v>537</v>
      </c>
      <c r="F10" s="182" t="s">
        <v>538</v>
      </c>
      <c r="G10" s="70" t="s">
        <v>539</v>
      </c>
      <c r="H10" s="72" t="s">
        <v>540</v>
      </c>
      <c r="I10" s="218">
        <v>63.873</v>
      </c>
      <c r="J10" s="205">
        <v>64.53</v>
      </c>
      <c r="K10" s="202"/>
      <c r="L10" s="203">
        <f>ROUND(SUM(I10,J10),3)</f>
        <v>128.403</v>
      </c>
    </row>
    <row r="11" spans="1:12" s="249" customFormat="1" ht="18.75" customHeight="1">
      <c r="A11" s="208"/>
      <c r="B11" s="219"/>
      <c r="C11" s="243"/>
      <c r="D11" s="152"/>
      <c r="E11" s="244"/>
      <c r="F11" s="245"/>
      <c r="G11" s="153"/>
      <c r="H11" s="152"/>
      <c r="I11" s="246"/>
      <c r="J11" s="247"/>
      <c r="K11" s="248"/>
      <c r="L11" s="214"/>
    </row>
    <row r="12" spans="1:12" ht="15" customHeight="1">
      <c r="A12" s="353" t="s">
        <v>7</v>
      </c>
      <c r="B12" s="355" t="s">
        <v>1</v>
      </c>
      <c r="C12" s="199"/>
      <c r="D12" s="356" t="s">
        <v>2</v>
      </c>
      <c r="E12" s="355" t="s">
        <v>0</v>
      </c>
      <c r="F12" s="357" t="s">
        <v>634</v>
      </c>
      <c r="G12" s="357" t="s">
        <v>19</v>
      </c>
      <c r="H12" s="358" t="s">
        <v>3</v>
      </c>
      <c r="I12" s="348" t="s">
        <v>480</v>
      </c>
      <c r="J12" s="348" t="s">
        <v>721</v>
      </c>
      <c r="K12" s="348" t="s">
        <v>727</v>
      </c>
      <c r="L12" s="350" t="s">
        <v>635</v>
      </c>
    </row>
    <row r="13" spans="1:12" ht="99" customHeight="1">
      <c r="A13" s="354"/>
      <c r="B13" s="355"/>
      <c r="C13" s="198"/>
      <c r="D13" s="356"/>
      <c r="E13" s="355"/>
      <c r="F13" s="357"/>
      <c r="G13" s="357"/>
      <c r="H13" s="359"/>
      <c r="I13" s="349"/>
      <c r="J13" s="349"/>
      <c r="K13" s="349"/>
      <c r="L13" s="351"/>
    </row>
    <row r="14" spans="1:12" s="204" customFormat="1" ht="15" customHeight="1">
      <c r="A14" s="352" t="s">
        <v>662</v>
      </c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</row>
    <row r="15" spans="1:12" s="204" customFormat="1" ht="39" customHeight="1">
      <c r="A15" s="200">
        <f>RANK(L15,$L$15:$L$23)</f>
        <v>1</v>
      </c>
      <c r="B15" s="183" t="s">
        <v>547</v>
      </c>
      <c r="C15" s="34" t="s">
        <v>548</v>
      </c>
      <c r="D15" s="72" t="s">
        <v>21</v>
      </c>
      <c r="E15" s="86" t="s">
        <v>549</v>
      </c>
      <c r="F15" s="32" t="s">
        <v>550</v>
      </c>
      <c r="G15" s="37" t="s">
        <v>117</v>
      </c>
      <c r="H15" s="72" t="s">
        <v>551</v>
      </c>
      <c r="I15" s="201">
        <v>70.101</v>
      </c>
      <c r="J15" s="201">
        <v>71.814</v>
      </c>
      <c r="K15" s="202">
        <v>70.167</v>
      </c>
      <c r="L15" s="203">
        <f>ROUND(SUM(I15,J15,K15),3)</f>
        <v>212.082</v>
      </c>
    </row>
    <row r="16" spans="1:12" s="204" customFormat="1" ht="39" customHeight="1">
      <c r="A16" s="200">
        <f>RANK(L16,$L$15:$L$23)</f>
        <v>2</v>
      </c>
      <c r="B16" s="183" t="s">
        <v>567</v>
      </c>
      <c r="C16" s="34" t="s">
        <v>568</v>
      </c>
      <c r="D16" s="72">
        <v>2</v>
      </c>
      <c r="E16" s="86" t="s">
        <v>569</v>
      </c>
      <c r="F16" s="142" t="s">
        <v>570</v>
      </c>
      <c r="G16" s="37" t="s">
        <v>571</v>
      </c>
      <c r="H16" s="72" t="s">
        <v>551</v>
      </c>
      <c r="I16" s="201">
        <v>66.717</v>
      </c>
      <c r="J16" s="205">
        <v>67.5</v>
      </c>
      <c r="K16" s="202">
        <v>65.556</v>
      </c>
      <c r="L16" s="203">
        <f>ROUND(SUM(I16,J16,K16),3)</f>
        <v>199.773</v>
      </c>
    </row>
    <row r="17" spans="1:12" s="204" customFormat="1" ht="39" customHeight="1">
      <c r="A17" s="200">
        <f>RANK(L17,$L$15:$L$23)</f>
        <v>3</v>
      </c>
      <c r="B17" s="139" t="s">
        <v>557</v>
      </c>
      <c r="C17" s="34" t="s">
        <v>558</v>
      </c>
      <c r="D17" s="72">
        <v>1</v>
      </c>
      <c r="E17" s="86" t="s">
        <v>559</v>
      </c>
      <c r="F17" s="181" t="s">
        <v>560</v>
      </c>
      <c r="G17" s="37" t="s">
        <v>561</v>
      </c>
      <c r="H17" s="72" t="s">
        <v>540</v>
      </c>
      <c r="I17" s="201">
        <v>67.222</v>
      </c>
      <c r="J17" s="201">
        <v>67.402</v>
      </c>
      <c r="K17" s="202">
        <v>64.222</v>
      </c>
      <c r="L17" s="203">
        <f>ROUND(SUM(I17,J17,K17),3)</f>
        <v>198.846</v>
      </c>
    </row>
    <row r="18" spans="1:12" s="204" customFormat="1" ht="39" customHeight="1">
      <c r="A18" s="200">
        <f>RANK(L18,$L$15:$L$23)</f>
        <v>4</v>
      </c>
      <c r="B18" s="139" t="s">
        <v>562</v>
      </c>
      <c r="C18" s="34" t="s">
        <v>563</v>
      </c>
      <c r="D18" s="72" t="s">
        <v>21</v>
      </c>
      <c r="E18" s="184" t="s">
        <v>564</v>
      </c>
      <c r="F18" s="140" t="s">
        <v>565</v>
      </c>
      <c r="G18" s="28" t="s">
        <v>566</v>
      </c>
      <c r="H18" s="177" t="s">
        <v>551</v>
      </c>
      <c r="I18" s="201">
        <v>66.414</v>
      </c>
      <c r="J18" s="201">
        <v>64.755</v>
      </c>
      <c r="K18" s="205">
        <v>67.556</v>
      </c>
      <c r="L18" s="203">
        <f>ROUND(SUM(I18,J18,K18),3)</f>
        <v>198.725</v>
      </c>
    </row>
    <row r="19" spans="1:12" s="204" customFormat="1" ht="39" customHeight="1">
      <c r="A19" s="200">
        <f>RANK(L19,$L$15:$L$23)</f>
        <v>5</v>
      </c>
      <c r="B19" s="139" t="s">
        <v>491</v>
      </c>
      <c r="C19" s="34" t="s">
        <v>492</v>
      </c>
      <c r="D19" s="72" t="s">
        <v>28</v>
      </c>
      <c r="E19" s="86" t="s">
        <v>493</v>
      </c>
      <c r="F19" s="32" t="s">
        <v>494</v>
      </c>
      <c r="G19" s="37" t="s">
        <v>495</v>
      </c>
      <c r="H19" s="149" t="s">
        <v>484</v>
      </c>
      <c r="I19" s="201">
        <v>64.697</v>
      </c>
      <c r="J19" s="201">
        <v>67.402</v>
      </c>
      <c r="K19" s="205">
        <v>65.722</v>
      </c>
      <c r="L19" s="203">
        <f>ROUND(SUM(I19,J19,K19),3)</f>
        <v>197.821</v>
      </c>
    </row>
    <row r="20" spans="1:12" s="204" customFormat="1" ht="39" customHeight="1">
      <c r="A20" s="200">
        <f>RANK(L20,$L$15:$L$23)</f>
        <v>6</v>
      </c>
      <c r="B20" s="139" t="s">
        <v>485</v>
      </c>
      <c r="C20" s="34" t="s">
        <v>486</v>
      </c>
      <c r="D20" s="72">
        <v>2</v>
      </c>
      <c r="E20" s="85" t="s">
        <v>487</v>
      </c>
      <c r="F20" s="30" t="s">
        <v>488</v>
      </c>
      <c r="G20" s="30" t="s">
        <v>489</v>
      </c>
      <c r="H20" s="72" t="s">
        <v>490</v>
      </c>
      <c r="I20" s="201">
        <v>64.495</v>
      </c>
      <c r="J20" s="201">
        <v>62.255</v>
      </c>
      <c r="K20" s="202">
        <v>65.667</v>
      </c>
      <c r="L20" s="203">
        <f>ROUND(SUM(I20,J20,K20),3)</f>
        <v>192.417</v>
      </c>
    </row>
    <row r="21" spans="1:12" s="204" customFormat="1" ht="39" customHeight="1">
      <c r="A21" s="200"/>
      <c r="B21" s="139" t="s">
        <v>580</v>
      </c>
      <c r="C21" s="34" t="s">
        <v>581</v>
      </c>
      <c r="D21" s="72">
        <v>1</v>
      </c>
      <c r="E21" s="186" t="s">
        <v>582</v>
      </c>
      <c r="F21" s="140" t="s">
        <v>583</v>
      </c>
      <c r="G21" s="37" t="s">
        <v>584</v>
      </c>
      <c r="H21" s="72" t="s">
        <v>551</v>
      </c>
      <c r="I21" s="201">
        <v>66.162</v>
      </c>
      <c r="J21" s="201">
        <v>66.814</v>
      </c>
      <c r="K21" s="205" t="s">
        <v>723</v>
      </c>
      <c r="L21" s="203" t="s">
        <v>642</v>
      </c>
    </row>
    <row r="22" spans="1:12" s="204" customFormat="1" ht="39" customHeight="1">
      <c r="A22" s="200"/>
      <c r="B22" s="139" t="s">
        <v>638</v>
      </c>
      <c r="C22" s="34" t="s">
        <v>578</v>
      </c>
      <c r="D22" s="72" t="s">
        <v>21</v>
      </c>
      <c r="E22" s="86" t="s">
        <v>579</v>
      </c>
      <c r="F22" s="32"/>
      <c r="G22" s="37"/>
      <c r="H22" s="72" t="s">
        <v>551</v>
      </c>
      <c r="I22" s="205">
        <v>66.162</v>
      </c>
      <c r="J22" s="201">
        <v>67.304</v>
      </c>
      <c r="K22" s="205" t="s">
        <v>723</v>
      </c>
      <c r="L22" s="203" t="s">
        <v>642</v>
      </c>
    </row>
    <row r="23" spans="1:12" s="204" customFormat="1" ht="39" customHeight="1">
      <c r="A23" s="200"/>
      <c r="B23" s="139" t="s">
        <v>557</v>
      </c>
      <c r="C23" s="34" t="s">
        <v>558</v>
      </c>
      <c r="D23" s="72">
        <v>1</v>
      </c>
      <c r="E23" s="86" t="s">
        <v>628</v>
      </c>
      <c r="F23" s="181" t="s">
        <v>629</v>
      </c>
      <c r="G23" s="37" t="s">
        <v>589</v>
      </c>
      <c r="H23" s="72" t="s">
        <v>540</v>
      </c>
      <c r="I23" s="201">
        <v>64.343</v>
      </c>
      <c r="J23" s="201" t="s">
        <v>723</v>
      </c>
      <c r="K23" s="201" t="s">
        <v>723</v>
      </c>
      <c r="L23" s="203" t="s">
        <v>642</v>
      </c>
    </row>
    <row r="24" spans="1:12" s="249" customFormat="1" ht="18.75" customHeight="1">
      <c r="A24" s="208"/>
      <c r="B24" s="219"/>
      <c r="C24" s="243"/>
      <c r="D24" s="152"/>
      <c r="E24" s="244"/>
      <c r="F24" s="245"/>
      <c r="G24" s="153"/>
      <c r="H24" s="152"/>
      <c r="I24" s="246"/>
      <c r="J24" s="247"/>
      <c r="K24" s="248"/>
      <c r="L24" s="214"/>
    </row>
    <row r="25" spans="1:12" ht="15" customHeight="1">
      <c r="A25" s="353" t="s">
        <v>7</v>
      </c>
      <c r="B25" s="355" t="s">
        <v>1</v>
      </c>
      <c r="C25" s="199"/>
      <c r="D25" s="356" t="s">
        <v>2</v>
      </c>
      <c r="E25" s="355" t="s">
        <v>0</v>
      </c>
      <c r="F25" s="357" t="s">
        <v>634</v>
      </c>
      <c r="G25" s="357" t="s">
        <v>19</v>
      </c>
      <c r="H25" s="358" t="s">
        <v>3</v>
      </c>
      <c r="I25" s="348" t="s">
        <v>479</v>
      </c>
      <c r="J25" s="348" t="s">
        <v>733</v>
      </c>
      <c r="K25" s="348" t="s">
        <v>745</v>
      </c>
      <c r="L25" s="350" t="s">
        <v>635</v>
      </c>
    </row>
    <row r="26" spans="1:12" ht="96" customHeight="1">
      <c r="A26" s="354"/>
      <c r="B26" s="355"/>
      <c r="C26" s="198"/>
      <c r="D26" s="356"/>
      <c r="E26" s="355"/>
      <c r="F26" s="357"/>
      <c r="G26" s="357"/>
      <c r="H26" s="359"/>
      <c r="I26" s="349"/>
      <c r="J26" s="349"/>
      <c r="K26" s="349"/>
      <c r="L26" s="351"/>
    </row>
    <row r="27" spans="1:12" s="204" customFormat="1" ht="15" customHeight="1">
      <c r="A27" s="352" t="s">
        <v>722</v>
      </c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</row>
    <row r="28" spans="1:12" s="204" customFormat="1" ht="39" customHeight="1">
      <c r="A28" s="200">
        <f>RANK(L28,$L$28:$L$30)</f>
        <v>1</v>
      </c>
      <c r="B28" s="139" t="s">
        <v>609</v>
      </c>
      <c r="C28" s="34" t="s">
        <v>610</v>
      </c>
      <c r="D28" s="72" t="s">
        <v>255</v>
      </c>
      <c r="E28" s="184" t="s">
        <v>611</v>
      </c>
      <c r="F28" s="142" t="s">
        <v>612</v>
      </c>
      <c r="G28" s="142" t="s">
        <v>613</v>
      </c>
      <c r="H28" s="72" t="s">
        <v>551</v>
      </c>
      <c r="I28" s="201">
        <v>64.375</v>
      </c>
      <c r="J28" s="201">
        <v>64.775</v>
      </c>
      <c r="K28" s="377">
        <v>63.87962962962962</v>
      </c>
      <c r="L28" s="203">
        <f>ROUND(SUM(I28,J28,K28),3)</f>
        <v>193.03</v>
      </c>
    </row>
    <row r="29" spans="1:12" s="204" customFormat="1" ht="39" customHeight="1">
      <c r="A29" s="200"/>
      <c r="B29" s="139" t="s">
        <v>595</v>
      </c>
      <c r="C29" s="34" t="s">
        <v>596</v>
      </c>
      <c r="D29" s="72" t="s">
        <v>255</v>
      </c>
      <c r="E29" s="186" t="s">
        <v>597</v>
      </c>
      <c r="F29" s="140" t="s">
        <v>583</v>
      </c>
      <c r="G29" s="37" t="s">
        <v>584</v>
      </c>
      <c r="H29" s="177" t="s">
        <v>551</v>
      </c>
      <c r="I29" s="201">
        <v>66</v>
      </c>
      <c r="J29" s="201">
        <v>64.4</v>
      </c>
      <c r="K29" s="205" t="s">
        <v>723</v>
      </c>
      <c r="L29" s="203" t="s">
        <v>642</v>
      </c>
    </row>
    <row r="30" spans="1:12" s="204" customFormat="1" ht="39" customHeight="1">
      <c r="A30" s="200"/>
      <c r="B30" s="139" t="s">
        <v>603</v>
      </c>
      <c r="C30" s="34" t="s">
        <v>604</v>
      </c>
      <c r="D30" s="72">
        <v>2</v>
      </c>
      <c r="E30" s="138" t="s">
        <v>605</v>
      </c>
      <c r="F30" s="30" t="s">
        <v>606</v>
      </c>
      <c r="G30" s="37" t="s">
        <v>607</v>
      </c>
      <c r="H30" s="72" t="s">
        <v>608</v>
      </c>
      <c r="I30" s="201">
        <v>63.125</v>
      </c>
      <c r="J30" s="201" t="s">
        <v>723</v>
      </c>
      <c r="K30" s="201" t="s">
        <v>723</v>
      </c>
      <c r="L30" s="203" t="s">
        <v>642</v>
      </c>
    </row>
    <row r="31" spans="1:12" ht="16.5" customHeight="1">
      <c r="A31" s="208"/>
      <c r="B31" s="167"/>
      <c r="C31" s="56"/>
      <c r="D31" s="60"/>
      <c r="E31" s="209"/>
      <c r="F31" s="210"/>
      <c r="G31" s="211"/>
      <c r="H31" s="152"/>
      <c r="I31" s="212"/>
      <c r="J31" s="212"/>
      <c r="K31" s="213"/>
      <c r="L31" s="214"/>
    </row>
    <row r="32" spans="1:12" ht="15.75">
      <c r="A32" s="110" t="s">
        <v>8</v>
      </c>
      <c r="B32" s="110"/>
      <c r="C32" s="110"/>
      <c r="D32" s="110"/>
      <c r="F32" s="216"/>
      <c r="H32" s="80" t="s">
        <v>546</v>
      </c>
      <c r="I32" s="216"/>
      <c r="J32" s="216"/>
      <c r="K32" s="216"/>
      <c r="L32" s="217"/>
    </row>
    <row r="33" spans="1:12" ht="18.75" customHeight="1">
      <c r="A33" s="110"/>
      <c r="B33" s="110"/>
      <c r="C33" s="110"/>
      <c r="D33" s="110"/>
      <c r="F33" s="216"/>
      <c r="H33" s="81"/>
      <c r="I33" s="216"/>
      <c r="J33" s="216"/>
      <c r="K33" s="216"/>
      <c r="L33" s="217"/>
    </row>
    <row r="34" spans="1:12" ht="15.75">
      <c r="A34" s="110" t="s">
        <v>46</v>
      </c>
      <c r="B34" s="110"/>
      <c r="C34" s="110"/>
      <c r="D34" s="110"/>
      <c r="F34" s="216"/>
      <c r="H34" s="80" t="s">
        <v>592</v>
      </c>
      <c r="I34" s="216"/>
      <c r="J34" s="216"/>
      <c r="K34" s="216"/>
      <c r="L34" s="217"/>
    </row>
  </sheetData>
  <sheetProtection/>
  <mergeCells count="41">
    <mergeCell ref="D6:D7"/>
    <mergeCell ref="E6:E7"/>
    <mergeCell ref="F6:F7"/>
    <mergeCell ref="G6:G7"/>
    <mergeCell ref="J6:J7"/>
    <mergeCell ref="K6:K7"/>
    <mergeCell ref="L6:L7"/>
    <mergeCell ref="A8:L8"/>
    <mergeCell ref="A1:L1"/>
    <mergeCell ref="A3:L3"/>
    <mergeCell ref="A4:L4"/>
    <mergeCell ref="I5:L5"/>
    <mergeCell ref="A6:A7"/>
    <mergeCell ref="B6:B7"/>
    <mergeCell ref="E12:E13"/>
    <mergeCell ref="F12:F13"/>
    <mergeCell ref="G12:G13"/>
    <mergeCell ref="H12:H13"/>
    <mergeCell ref="I12:I13"/>
    <mergeCell ref="H6:H7"/>
    <mergeCell ref="I6:I7"/>
    <mergeCell ref="D25:D26"/>
    <mergeCell ref="E25:E26"/>
    <mergeCell ref="F25:F26"/>
    <mergeCell ref="G25:G26"/>
    <mergeCell ref="H25:H26"/>
    <mergeCell ref="A2:L2"/>
    <mergeCell ref="A14:L14"/>
    <mergeCell ref="A12:A13"/>
    <mergeCell ref="B12:B13"/>
    <mergeCell ref="D12:D13"/>
    <mergeCell ref="I25:I26"/>
    <mergeCell ref="J25:J26"/>
    <mergeCell ref="K25:K26"/>
    <mergeCell ref="L25:L26"/>
    <mergeCell ref="A27:L27"/>
    <mergeCell ref="J12:J13"/>
    <mergeCell ref="K12:K13"/>
    <mergeCell ref="L12:L13"/>
    <mergeCell ref="A25:A26"/>
    <mergeCell ref="B25:B26"/>
  </mergeCells>
  <hyperlinks>
    <hyperlink ref="A5" r:id="rId1" display="mailto:info@MaximaEquisport.ru"/>
  </hyperlinks>
  <printOptions horizontalCentered="1"/>
  <pageMargins left="0" right="0" top="0" bottom="0" header="0" footer="0"/>
  <pageSetup fitToHeight="1" fitToWidth="1" horizontalDpi="600" verticalDpi="600" orientation="portrait" paperSize="9" scale="75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8"/>
  <sheetViews>
    <sheetView view="pageBreakPreview" zoomScaleSheetLayoutView="100" zoomScalePageLayoutView="0" workbookViewId="0" topLeftCell="A19">
      <selection activeCell="G24" sqref="G24"/>
    </sheetView>
  </sheetViews>
  <sheetFormatPr defaultColWidth="9.140625" defaultRowHeight="15"/>
  <cols>
    <col min="1" max="1" width="4.421875" style="215" customWidth="1"/>
    <col min="2" max="2" width="18.140625" style="215" customWidth="1"/>
    <col min="3" max="3" width="16.140625" style="215" hidden="1" customWidth="1"/>
    <col min="4" max="4" width="6.140625" style="215" customWidth="1"/>
    <col min="5" max="5" width="26.57421875" style="215" customWidth="1"/>
    <col min="6" max="6" width="6.421875" style="215" customWidth="1"/>
    <col min="7" max="7" width="13.00390625" style="215" customWidth="1"/>
    <col min="8" max="8" width="19.00390625" style="215" customWidth="1"/>
    <col min="9" max="9" width="7.140625" style="215" customWidth="1"/>
    <col min="10" max="10" width="6.28125" style="215" customWidth="1"/>
    <col min="11" max="11" width="9.00390625" style="215" customWidth="1"/>
  </cols>
  <sheetData>
    <row r="1" spans="1:11" ht="27">
      <c r="A1" s="364" t="s">
        <v>543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27" customHeight="1">
      <c r="A2" s="360" t="s">
        <v>506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</row>
    <row r="3" spans="1:11" ht="18.75">
      <c r="A3" s="365" t="s">
        <v>631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1" ht="23.25">
      <c r="A4" s="366" t="s">
        <v>632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</row>
    <row r="5" spans="1:11" ht="15">
      <c r="A5" s="194" t="s">
        <v>633</v>
      </c>
      <c r="B5" s="195"/>
      <c r="C5" s="195"/>
      <c r="D5" s="195"/>
      <c r="E5" s="196"/>
      <c r="F5" s="196"/>
      <c r="G5" s="196"/>
      <c r="H5" s="197"/>
      <c r="I5" s="367" t="s">
        <v>644</v>
      </c>
      <c r="J5" s="367"/>
      <c r="K5" s="367"/>
    </row>
    <row r="6" spans="1:11" ht="15" customHeight="1">
      <c r="A6" s="353" t="s">
        <v>7</v>
      </c>
      <c r="B6" s="355" t="s">
        <v>1</v>
      </c>
      <c r="C6" s="198"/>
      <c r="D6" s="356" t="s">
        <v>2</v>
      </c>
      <c r="E6" s="355" t="s">
        <v>0</v>
      </c>
      <c r="F6" s="357" t="s">
        <v>634</v>
      </c>
      <c r="G6" s="357" t="s">
        <v>19</v>
      </c>
      <c r="H6" s="358" t="s">
        <v>3</v>
      </c>
      <c r="I6" s="348" t="s">
        <v>664</v>
      </c>
      <c r="J6" s="348" t="s">
        <v>744</v>
      </c>
      <c r="K6" s="350" t="s">
        <v>635</v>
      </c>
    </row>
    <row r="7" spans="1:11" ht="89.25" customHeight="1">
      <c r="A7" s="354"/>
      <c r="B7" s="355"/>
      <c r="C7" s="198"/>
      <c r="D7" s="356"/>
      <c r="E7" s="355"/>
      <c r="F7" s="357"/>
      <c r="G7" s="357"/>
      <c r="H7" s="359"/>
      <c r="I7" s="349"/>
      <c r="J7" s="349"/>
      <c r="K7" s="351"/>
    </row>
    <row r="8" spans="1:11" ht="18.75">
      <c r="A8" s="352" t="s">
        <v>663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</row>
    <row r="9" spans="1:11" s="204" customFormat="1" ht="39" customHeight="1">
      <c r="A9" s="200">
        <f>RANK(K9,$K$9:$K$10)</f>
        <v>1</v>
      </c>
      <c r="B9" s="139" t="s">
        <v>654</v>
      </c>
      <c r="C9" s="34" t="s">
        <v>655</v>
      </c>
      <c r="D9" s="72" t="s">
        <v>21</v>
      </c>
      <c r="E9" s="138" t="s">
        <v>656</v>
      </c>
      <c r="F9" s="30" t="s">
        <v>657</v>
      </c>
      <c r="G9" s="70" t="s">
        <v>658</v>
      </c>
      <c r="H9" s="141" t="s">
        <v>659</v>
      </c>
      <c r="I9" s="218">
        <v>65.439</v>
      </c>
      <c r="J9" s="205">
        <v>63.227</v>
      </c>
      <c r="K9" s="203">
        <f>ROUND(SUM(I9,J9),3)</f>
        <v>128.666</v>
      </c>
    </row>
    <row r="10" spans="1:11" s="204" customFormat="1" ht="39" customHeight="1">
      <c r="A10" s="200">
        <f>RANK(K10,$K$9:$K$10)</f>
        <v>2</v>
      </c>
      <c r="B10" s="139" t="s">
        <v>650</v>
      </c>
      <c r="C10" s="34" t="s">
        <v>651</v>
      </c>
      <c r="D10" s="72" t="s">
        <v>23</v>
      </c>
      <c r="E10" s="138" t="s">
        <v>652</v>
      </c>
      <c r="F10" s="185" t="s">
        <v>653</v>
      </c>
      <c r="G10" s="70" t="s">
        <v>607</v>
      </c>
      <c r="H10" s="177" t="s">
        <v>608</v>
      </c>
      <c r="I10" s="218">
        <v>63.904</v>
      </c>
      <c r="J10" s="218">
        <v>63.688</v>
      </c>
      <c r="K10" s="203">
        <f>ROUND(SUM(I10,J10),3)</f>
        <v>127.592</v>
      </c>
    </row>
    <row r="11" spans="1:11" s="249" customFormat="1" ht="18.75" customHeight="1">
      <c r="A11" s="208"/>
      <c r="B11" s="219"/>
      <c r="C11" s="243"/>
      <c r="D11" s="152"/>
      <c r="E11" s="244"/>
      <c r="F11" s="245"/>
      <c r="G11" s="153"/>
      <c r="H11" s="152"/>
      <c r="I11" s="246"/>
      <c r="J11" s="247"/>
      <c r="K11" s="214"/>
    </row>
    <row r="12" spans="1:11" ht="15" customHeight="1">
      <c r="A12" s="353" t="s">
        <v>7</v>
      </c>
      <c r="B12" s="355" t="s">
        <v>1</v>
      </c>
      <c r="C12" s="199"/>
      <c r="D12" s="356" t="s">
        <v>2</v>
      </c>
      <c r="E12" s="355" t="s">
        <v>0</v>
      </c>
      <c r="F12" s="357" t="s">
        <v>634</v>
      </c>
      <c r="G12" s="357" t="s">
        <v>19</v>
      </c>
      <c r="H12" s="358" t="s">
        <v>3</v>
      </c>
      <c r="I12" s="348" t="s">
        <v>666</v>
      </c>
      <c r="J12" s="348" t="s">
        <v>725</v>
      </c>
      <c r="K12" s="350" t="s">
        <v>635</v>
      </c>
    </row>
    <row r="13" spans="1:11" ht="78.75" customHeight="1">
      <c r="A13" s="354"/>
      <c r="B13" s="355"/>
      <c r="C13" s="198"/>
      <c r="D13" s="356"/>
      <c r="E13" s="355"/>
      <c r="F13" s="357"/>
      <c r="G13" s="357"/>
      <c r="H13" s="359"/>
      <c r="I13" s="349"/>
      <c r="J13" s="349"/>
      <c r="K13" s="351"/>
    </row>
    <row r="14" spans="1:11" ht="18.75">
      <c r="A14" s="352" t="s">
        <v>665</v>
      </c>
      <c r="B14" s="352"/>
      <c r="C14" s="352"/>
      <c r="D14" s="352"/>
      <c r="E14" s="352"/>
      <c r="F14" s="352"/>
      <c r="G14" s="352"/>
      <c r="H14" s="352"/>
      <c r="I14" s="352"/>
      <c r="J14" s="352"/>
      <c r="K14" s="352"/>
    </row>
    <row r="15" spans="1:11" s="204" customFormat="1" ht="39" customHeight="1">
      <c r="A15" s="390">
        <f>RANK(K15,$K$15:$K$23)</f>
        <v>1</v>
      </c>
      <c r="B15" s="139" t="s">
        <v>710</v>
      </c>
      <c r="C15" s="34" t="s">
        <v>711</v>
      </c>
      <c r="D15" s="72" t="s">
        <v>23</v>
      </c>
      <c r="E15" s="86" t="s">
        <v>712</v>
      </c>
      <c r="F15" s="30" t="s">
        <v>636</v>
      </c>
      <c r="G15" s="37" t="s">
        <v>637</v>
      </c>
      <c r="H15" s="141" t="s">
        <v>490</v>
      </c>
      <c r="I15" s="201">
        <v>71.078</v>
      </c>
      <c r="J15" s="201">
        <v>70.637</v>
      </c>
      <c r="K15" s="203">
        <f>ROUND(SUM(I15,J15),3)</f>
        <v>141.715</v>
      </c>
    </row>
    <row r="16" spans="1:11" s="204" customFormat="1" ht="39" customHeight="1">
      <c r="A16" s="390">
        <f>RANK(K16,$K$15:$K$23)</f>
        <v>2</v>
      </c>
      <c r="B16" s="139" t="s">
        <v>667</v>
      </c>
      <c r="C16" s="34" t="s">
        <v>668</v>
      </c>
      <c r="D16" s="72" t="s">
        <v>21</v>
      </c>
      <c r="E16" s="86" t="s">
        <v>669</v>
      </c>
      <c r="F16" s="32" t="s">
        <v>670</v>
      </c>
      <c r="G16" s="37" t="s">
        <v>671</v>
      </c>
      <c r="H16" s="177" t="s">
        <v>672</v>
      </c>
      <c r="I16" s="201">
        <v>69.02</v>
      </c>
      <c r="J16" s="205">
        <v>67.206</v>
      </c>
      <c r="K16" s="203">
        <f>ROUND(SUM(I16,J16),3)</f>
        <v>136.226</v>
      </c>
    </row>
    <row r="17" spans="1:11" s="204" customFormat="1" ht="39" customHeight="1">
      <c r="A17" s="390">
        <f>RANK(K17,$K$15:$K$23)</f>
        <v>3</v>
      </c>
      <c r="B17" s="139" t="s">
        <v>690</v>
      </c>
      <c r="C17" s="34" t="s">
        <v>691</v>
      </c>
      <c r="D17" s="72" t="s">
        <v>21</v>
      </c>
      <c r="E17" s="86" t="s">
        <v>692</v>
      </c>
      <c r="F17" s="30" t="s">
        <v>693</v>
      </c>
      <c r="G17" s="35" t="s">
        <v>694</v>
      </c>
      <c r="H17" s="250" t="s">
        <v>695</v>
      </c>
      <c r="I17" s="201">
        <v>65.833</v>
      </c>
      <c r="J17" s="201">
        <v>69.853</v>
      </c>
      <c r="K17" s="203">
        <f>ROUND(SUM(I17,J17),3)</f>
        <v>135.686</v>
      </c>
    </row>
    <row r="18" spans="1:11" s="204" customFormat="1" ht="39" customHeight="1">
      <c r="A18" s="390">
        <f>RANK(K18,$K$15:$K$23)</f>
        <v>4</v>
      </c>
      <c r="B18" s="251" t="s">
        <v>677</v>
      </c>
      <c r="C18" s="37" t="s">
        <v>678</v>
      </c>
      <c r="D18" s="72" t="s">
        <v>23</v>
      </c>
      <c r="E18" s="85" t="s">
        <v>713</v>
      </c>
      <c r="F18" s="252" t="s">
        <v>714</v>
      </c>
      <c r="G18" s="70" t="s">
        <v>639</v>
      </c>
      <c r="H18" s="177" t="s">
        <v>540</v>
      </c>
      <c r="I18" s="201">
        <v>67.549</v>
      </c>
      <c r="J18" s="389">
        <v>67.843</v>
      </c>
      <c r="K18" s="203">
        <f>ROUND(SUM(I18,J18),3)</f>
        <v>135.392</v>
      </c>
    </row>
    <row r="19" spans="1:11" s="204" customFormat="1" ht="39" customHeight="1">
      <c r="A19" s="390">
        <f>RANK(K19,$K$15:$K$23)</f>
        <v>5</v>
      </c>
      <c r="B19" s="139" t="s">
        <v>716</v>
      </c>
      <c r="C19" s="34" t="s">
        <v>696</v>
      </c>
      <c r="D19" s="72" t="s">
        <v>21</v>
      </c>
      <c r="E19" s="85" t="s">
        <v>697</v>
      </c>
      <c r="F19" s="32" t="s">
        <v>698</v>
      </c>
      <c r="G19" s="37" t="s">
        <v>699</v>
      </c>
      <c r="H19" s="177" t="s">
        <v>700</v>
      </c>
      <c r="I19" s="201">
        <v>68.824</v>
      </c>
      <c r="J19" s="201">
        <v>66.422</v>
      </c>
      <c r="K19" s="203">
        <f>ROUND(SUM(I19,J19),3)</f>
        <v>135.246</v>
      </c>
    </row>
    <row r="20" spans="1:11" s="204" customFormat="1" ht="39" customHeight="1">
      <c r="A20" s="390">
        <f>RANK(K20,$K$15:$K$23)</f>
        <v>6</v>
      </c>
      <c r="B20" s="139" t="s">
        <v>679</v>
      </c>
      <c r="C20" s="34" t="s">
        <v>680</v>
      </c>
      <c r="D20" s="72">
        <v>2</v>
      </c>
      <c r="E20" s="86" t="s">
        <v>681</v>
      </c>
      <c r="F20" s="32" t="s">
        <v>682</v>
      </c>
      <c r="G20" s="37" t="s">
        <v>683</v>
      </c>
      <c r="H20" s="72" t="s">
        <v>724</v>
      </c>
      <c r="I20" s="201">
        <v>68.088</v>
      </c>
      <c r="J20" s="201">
        <v>63.49</v>
      </c>
      <c r="K20" s="203">
        <f>ROUND(SUM(I20,J20),3)</f>
        <v>131.578</v>
      </c>
    </row>
    <row r="21" spans="1:11" s="204" customFormat="1" ht="39" customHeight="1">
      <c r="A21" s="390">
        <f>RANK(K21,$K$15:$K$23)</f>
        <v>7</v>
      </c>
      <c r="B21" s="251" t="s">
        <v>677</v>
      </c>
      <c r="C21" s="37" t="s">
        <v>678</v>
      </c>
      <c r="D21" s="72" t="s">
        <v>23</v>
      </c>
      <c r="E21" s="85" t="s">
        <v>640</v>
      </c>
      <c r="F21" s="206" t="s">
        <v>641</v>
      </c>
      <c r="G21" s="70" t="s">
        <v>639</v>
      </c>
      <c r="H21" s="72" t="s">
        <v>540</v>
      </c>
      <c r="I21" s="201">
        <v>65.882</v>
      </c>
      <c r="J21" s="201">
        <v>64.559</v>
      </c>
      <c r="K21" s="203">
        <f>ROUND(SUM(I21,J21),3)</f>
        <v>130.441</v>
      </c>
    </row>
    <row r="22" spans="1:11" s="204" customFormat="1" ht="39" customHeight="1">
      <c r="A22" s="390">
        <f>RANK(K22,$K$15:$K$23)</f>
        <v>8</v>
      </c>
      <c r="B22" s="139" t="s">
        <v>717</v>
      </c>
      <c r="C22" s="34" t="s">
        <v>673</v>
      </c>
      <c r="D22" s="72" t="s">
        <v>23</v>
      </c>
      <c r="E22" s="138" t="s">
        <v>674</v>
      </c>
      <c r="F22" s="142" t="s">
        <v>675</v>
      </c>
      <c r="G22" s="148" t="s">
        <v>676</v>
      </c>
      <c r="H22" s="250" t="s">
        <v>484</v>
      </c>
      <c r="I22" s="205">
        <v>65.882</v>
      </c>
      <c r="J22" s="201">
        <v>62.549</v>
      </c>
      <c r="K22" s="203">
        <f>ROUND(SUM(I22,J22),3)</f>
        <v>128.431</v>
      </c>
    </row>
    <row r="23" spans="1:11" s="204" customFormat="1" ht="39" customHeight="1">
      <c r="A23" s="390"/>
      <c r="B23" s="139" t="s">
        <v>684</v>
      </c>
      <c r="C23" s="34" t="s">
        <v>685</v>
      </c>
      <c r="D23" s="72">
        <v>2</v>
      </c>
      <c r="E23" s="138" t="s">
        <v>686</v>
      </c>
      <c r="F23" s="30" t="s">
        <v>687</v>
      </c>
      <c r="G23" s="70" t="s">
        <v>688</v>
      </c>
      <c r="H23" s="72" t="s">
        <v>689</v>
      </c>
      <c r="I23" s="201">
        <v>63.578</v>
      </c>
      <c r="J23" s="389" t="s">
        <v>723</v>
      </c>
      <c r="K23" s="203" t="s">
        <v>642</v>
      </c>
    </row>
    <row r="24" spans="1:11" s="204" customFormat="1" ht="39" customHeight="1">
      <c r="A24" s="390"/>
      <c r="B24" s="157" t="s">
        <v>718</v>
      </c>
      <c r="C24" s="34"/>
      <c r="D24" s="72" t="s">
        <v>28</v>
      </c>
      <c r="E24" s="86" t="s">
        <v>707</v>
      </c>
      <c r="F24" s="32" t="s">
        <v>708</v>
      </c>
      <c r="G24" s="37" t="s">
        <v>709</v>
      </c>
      <c r="H24" s="72" t="s">
        <v>643</v>
      </c>
      <c r="I24" s="201">
        <v>61.029</v>
      </c>
      <c r="J24" s="389" t="s">
        <v>723</v>
      </c>
      <c r="K24" s="203" t="s">
        <v>642</v>
      </c>
    </row>
    <row r="25" spans="1:11" ht="16.5" customHeight="1">
      <c r="A25" s="208"/>
      <c r="B25" s="167"/>
      <c r="C25" s="56"/>
      <c r="D25" s="60"/>
      <c r="E25" s="209"/>
      <c r="F25" s="210"/>
      <c r="G25" s="211"/>
      <c r="H25" s="152"/>
      <c r="I25" s="212"/>
      <c r="J25" s="212"/>
      <c r="K25" s="214"/>
    </row>
    <row r="26" spans="1:11" ht="15.75">
      <c r="A26" s="110" t="s">
        <v>8</v>
      </c>
      <c r="B26" s="110"/>
      <c r="C26" s="110"/>
      <c r="D26" s="110"/>
      <c r="F26" s="216"/>
      <c r="H26" s="80" t="s">
        <v>546</v>
      </c>
      <c r="I26" s="216"/>
      <c r="J26" s="216"/>
      <c r="K26" s="217"/>
    </row>
    <row r="27" spans="1:11" ht="18.75" customHeight="1">
      <c r="A27" s="110"/>
      <c r="B27" s="110"/>
      <c r="C27" s="110"/>
      <c r="D27" s="110"/>
      <c r="F27" s="216"/>
      <c r="H27" s="81"/>
      <c r="I27" s="216"/>
      <c r="J27" s="216"/>
      <c r="K27" s="217"/>
    </row>
    <row r="28" spans="1:11" ht="15.75">
      <c r="A28" s="110" t="s">
        <v>46</v>
      </c>
      <c r="B28" s="110"/>
      <c r="C28" s="110"/>
      <c r="D28" s="110"/>
      <c r="F28" s="216"/>
      <c r="H28" s="80" t="s">
        <v>592</v>
      </c>
      <c r="I28" s="216"/>
      <c r="J28" s="216"/>
      <c r="K28" s="217"/>
    </row>
  </sheetData>
  <sheetProtection/>
  <mergeCells count="27">
    <mergeCell ref="A1:K1"/>
    <mergeCell ref="A3:K3"/>
    <mergeCell ref="A4:K4"/>
    <mergeCell ref="I5:K5"/>
    <mergeCell ref="A6:A7"/>
    <mergeCell ref="B6:B7"/>
    <mergeCell ref="D6:D7"/>
    <mergeCell ref="E6:E7"/>
    <mergeCell ref="F6:F7"/>
    <mergeCell ref="G6:G7"/>
    <mergeCell ref="H12:H13"/>
    <mergeCell ref="I12:I13"/>
    <mergeCell ref="H6:H7"/>
    <mergeCell ref="I6:I7"/>
    <mergeCell ref="J6:J7"/>
    <mergeCell ref="K6:K7"/>
    <mergeCell ref="A8:K8"/>
    <mergeCell ref="J12:J13"/>
    <mergeCell ref="K12:K13"/>
    <mergeCell ref="A2:K2"/>
    <mergeCell ref="A14:K14"/>
    <mergeCell ref="A12:A13"/>
    <mergeCell ref="B12:B13"/>
    <mergeCell ref="D12:D13"/>
    <mergeCell ref="E12:E13"/>
    <mergeCell ref="F12:F13"/>
    <mergeCell ref="G12:G13"/>
  </mergeCells>
  <hyperlinks>
    <hyperlink ref="A5" r:id="rId1" display="mailto:info@MaximaEquisport.ru"/>
  </hyperlinks>
  <printOptions horizontalCentered="1"/>
  <pageMargins left="0" right="0" top="0" bottom="0" header="0" footer="0"/>
  <pageSetup fitToHeight="1" fitToWidth="1" horizontalDpi="600" verticalDpi="600" orientation="portrait" paperSize="9" scale="8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K36"/>
  <sheetViews>
    <sheetView view="pageBreakPreview" zoomScale="115" zoomScaleNormal="50" zoomScaleSheetLayoutView="115" zoomScalePageLayoutView="0" workbookViewId="0" topLeftCell="A1">
      <selection activeCell="M27" sqref="M27"/>
    </sheetView>
  </sheetViews>
  <sheetFormatPr defaultColWidth="9.140625" defaultRowHeight="15"/>
  <cols>
    <col min="1" max="1" width="3.28125" style="128" customWidth="1"/>
    <col min="2" max="2" width="17.57421875" style="22" customWidth="1"/>
    <col min="3" max="3" width="10.28125" style="22" hidden="1" customWidth="1"/>
    <col min="4" max="4" width="6.28125" style="22" customWidth="1"/>
    <col min="5" max="5" width="31.00390625" style="22" customWidth="1"/>
    <col min="6" max="6" width="5.7109375" style="22" customWidth="1"/>
    <col min="7" max="7" width="12.28125" style="22" customWidth="1"/>
    <col min="8" max="8" width="20.7109375" style="22" customWidth="1"/>
    <col min="9" max="9" width="4.140625" style="22" customWidth="1"/>
    <col min="10" max="10" width="6.8515625" style="22" customWidth="1"/>
    <col min="11" max="11" width="2.421875" style="22" customWidth="1"/>
    <col min="12" max="12" width="4.140625" style="22" customWidth="1"/>
    <col min="13" max="13" width="6.8515625" style="22" customWidth="1"/>
    <col min="14" max="14" width="2.421875" style="22" customWidth="1"/>
    <col min="15" max="15" width="4.140625" style="22" customWidth="1"/>
    <col min="16" max="16" width="6.8515625" style="22" customWidth="1"/>
    <col min="17" max="19" width="2.421875" style="22" customWidth="1"/>
    <col min="20" max="20" width="4.421875" style="22" customWidth="1"/>
    <col min="21" max="21" width="7.28125" style="22" customWidth="1"/>
    <col min="22" max="16384" width="9.140625" style="21" customWidth="1"/>
  </cols>
  <sheetData>
    <row r="1" spans="1:37" s="11" customFormat="1" ht="15">
      <c r="A1" s="82" t="s">
        <v>13</v>
      </c>
      <c r="C1" s="10" t="s">
        <v>14</v>
      </c>
      <c r="D1" s="12"/>
      <c r="E1" s="12"/>
      <c r="F1" s="10" t="s">
        <v>15</v>
      </c>
      <c r="G1" s="10"/>
      <c r="I1" s="12"/>
      <c r="J1" s="14" t="s">
        <v>16</v>
      </c>
      <c r="K1" s="15"/>
      <c r="L1" s="13"/>
      <c r="M1" s="14" t="s">
        <v>17</v>
      </c>
      <c r="N1" s="15"/>
      <c r="O1" s="13"/>
      <c r="P1" s="14" t="s">
        <v>17</v>
      </c>
      <c r="Q1" s="95"/>
      <c r="R1" s="95"/>
      <c r="S1" s="95"/>
      <c r="T1" s="92"/>
      <c r="U1" s="102" t="s">
        <v>18</v>
      </c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K1" s="18"/>
    </row>
    <row r="2" spans="1:21" s="179" customFormat="1" ht="24" customHeight="1">
      <c r="A2" s="299" t="s">
        <v>543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</row>
    <row r="3" spans="1:21" s="179" customFormat="1" ht="15.75" customHeight="1">
      <c r="A3" s="300" t="s">
        <v>506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</row>
    <row r="4" spans="1:21" s="179" customFormat="1" ht="5.25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</row>
    <row r="5" spans="1:21" s="113" customFormat="1" ht="15.75" customHeight="1">
      <c r="A5" s="298" t="s">
        <v>9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</row>
    <row r="6" spans="1:21" s="179" customFormat="1" ht="12" customHeight="1">
      <c r="A6" s="130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</row>
    <row r="7" spans="1:21" s="145" customFormat="1" ht="13.5" customHeight="1">
      <c r="A7" s="143" t="s">
        <v>482</v>
      </c>
      <c r="B7" s="144"/>
      <c r="C7" s="144"/>
      <c r="D7" s="144"/>
      <c r="E7" s="144"/>
      <c r="F7" s="144"/>
      <c r="G7" s="144"/>
      <c r="H7" s="44"/>
      <c r="I7" s="44"/>
      <c r="K7" s="146"/>
      <c r="L7" s="146"/>
      <c r="M7" s="146"/>
      <c r="N7" s="146"/>
      <c r="O7" s="146"/>
      <c r="P7" s="146"/>
      <c r="Q7" s="146"/>
      <c r="R7" s="146"/>
      <c r="S7" s="146"/>
      <c r="T7" s="46"/>
      <c r="U7" s="137" t="s">
        <v>541</v>
      </c>
    </row>
    <row r="8" spans="1:21" ht="17.25" customHeight="1">
      <c r="A8" s="288" t="s">
        <v>7</v>
      </c>
      <c r="B8" s="284" t="s">
        <v>1</v>
      </c>
      <c r="C8" s="283" t="s">
        <v>12</v>
      </c>
      <c r="D8" s="283" t="s">
        <v>2</v>
      </c>
      <c r="E8" s="284" t="s">
        <v>0</v>
      </c>
      <c r="F8" s="283" t="s">
        <v>10</v>
      </c>
      <c r="G8" s="283" t="s">
        <v>19</v>
      </c>
      <c r="H8" s="284" t="s">
        <v>3</v>
      </c>
      <c r="I8" s="285" t="s">
        <v>513</v>
      </c>
      <c r="J8" s="285"/>
      <c r="K8" s="285"/>
      <c r="L8" s="286" t="s">
        <v>470</v>
      </c>
      <c r="M8" s="286"/>
      <c r="N8" s="286"/>
      <c r="O8" s="285" t="s">
        <v>514</v>
      </c>
      <c r="P8" s="285"/>
      <c r="Q8" s="285"/>
      <c r="R8" s="278" t="s">
        <v>468</v>
      </c>
      <c r="S8" s="278" t="s">
        <v>469</v>
      </c>
      <c r="T8" s="279" t="s">
        <v>4</v>
      </c>
      <c r="U8" s="280" t="s">
        <v>11</v>
      </c>
    </row>
    <row r="9" spans="1:21" ht="53.25" customHeight="1">
      <c r="A9" s="301"/>
      <c r="B9" s="297"/>
      <c r="C9" s="287"/>
      <c r="D9" s="287"/>
      <c r="E9" s="297"/>
      <c r="F9" s="287"/>
      <c r="G9" s="287"/>
      <c r="H9" s="297"/>
      <c r="I9" s="226" t="s">
        <v>5</v>
      </c>
      <c r="J9" s="227" t="s">
        <v>6</v>
      </c>
      <c r="K9" s="226" t="s">
        <v>7</v>
      </c>
      <c r="L9" s="228" t="s">
        <v>5</v>
      </c>
      <c r="M9" s="227" t="s">
        <v>6</v>
      </c>
      <c r="N9" s="226" t="s">
        <v>7</v>
      </c>
      <c r="O9" s="228" t="s">
        <v>5</v>
      </c>
      <c r="P9" s="227" t="s">
        <v>6</v>
      </c>
      <c r="Q9" s="226" t="s">
        <v>7</v>
      </c>
      <c r="R9" s="296"/>
      <c r="S9" s="296"/>
      <c r="T9" s="302"/>
      <c r="U9" s="303"/>
    </row>
    <row r="10" spans="1:21" s="113" customFormat="1" ht="13.5" customHeight="1">
      <c r="A10" s="292" t="s">
        <v>542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4"/>
    </row>
    <row r="11" spans="1:21" s="116" customFormat="1" ht="19.5" customHeight="1">
      <c r="A11" s="289" t="s">
        <v>649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1"/>
    </row>
    <row r="12" spans="1:37" s="119" customFormat="1" ht="30" customHeight="1">
      <c r="A12" s="229">
        <f>RANK(U12,$U$12:$U$12,0)</f>
        <v>1</v>
      </c>
      <c r="B12" s="230" t="s">
        <v>523</v>
      </c>
      <c r="C12" s="231" t="s">
        <v>524</v>
      </c>
      <c r="D12" s="232" t="s">
        <v>21</v>
      </c>
      <c r="E12" s="233" t="s">
        <v>525</v>
      </c>
      <c r="F12" s="234" t="s">
        <v>526</v>
      </c>
      <c r="G12" s="235" t="s">
        <v>527</v>
      </c>
      <c r="H12" s="236" t="s">
        <v>484</v>
      </c>
      <c r="I12" s="237">
        <v>207.5</v>
      </c>
      <c r="J12" s="238">
        <f>I12/3.4-IF($R12=1,2,0)</f>
        <v>61.029411764705884</v>
      </c>
      <c r="K12" s="239">
        <f>RANK(J12,J$12:J$12)</f>
        <v>1</v>
      </c>
      <c r="L12" s="237">
        <v>215.5</v>
      </c>
      <c r="M12" s="238">
        <f>L12/3.4-IF($R12=1,2,0)</f>
        <v>63.38235294117647</v>
      </c>
      <c r="N12" s="239">
        <f>RANK(M12,M$12:M$12)</f>
        <v>1</v>
      </c>
      <c r="O12" s="237">
        <v>214.5</v>
      </c>
      <c r="P12" s="238">
        <f>O12/3.4-IF($R12=1,2,0)</f>
        <v>63.08823529411765</v>
      </c>
      <c r="Q12" s="239">
        <f>RANK(P12,P$12:P$12)</f>
        <v>1</v>
      </c>
      <c r="R12" s="239"/>
      <c r="S12" s="240"/>
      <c r="T12" s="241">
        <f>I12+O12+L12</f>
        <v>637.5</v>
      </c>
      <c r="U12" s="242">
        <f>ROUND(SUM(J12,M12,P12)/3,3)</f>
        <v>62.5</v>
      </c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</row>
    <row r="13" spans="1:21" ht="5.25" customHeight="1">
      <c r="A13" s="120"/>
      <c r="B13" s="121"/>
      <c r="C13" s="121"/>
      <c r="D13" s="67"/>
      <c r="E13" s="68"/>
      <c r="F13" s="68"/>
      <c r="G13" s="68"/>
      <c r="H13" s="69"/>
      <c r="I13" s="122"/>
      <c r="J13" s="123"/>
      <c r="K13" s="124"/>
      <c r="L13" s="122"/>
      <c r="M13" s="123"/>
      <c r="N13" s="124"/>
      <c r="O13" s="122"/>
      <c r="P13" s="123"/>
      <c r="Q13" s="124"/>
      <c r="R13" s="122"/>
      <c r="S13" s="122"/>
      <c r="T13" s="125"/>
      <c r="U13" s="123"/>
    </row>
    <row r="14" spans="1:21" s="145" customFormat="1" ht="13.5" customHeight="1">
      <c r="A14" s="143" t="s">
        <v>482</v>
      </c>
      <c r="B14" s="144"/>
      <c r="C14" s="144"/>
      <c r="D14" s="144"/>
      <c r="E14" s="144"/>
      <c r="F14" s="144"/>
      <c r="G14" s="144"/>
      <c r="H14" s="44"/>
      <c r="I14" s="44"/>
      <c r="K14" s="146"/>
      <c r="L14" s="146"/>
      <c r="M14" s="146"/>
      <c r="N14" s="146"/>
      <c r="O14" s="146"/>
      <c r="P14" s="146"/>
      <c r="Q14" s="146"/>
      <c r="R14" s="146"/>
      <c r="S14" s="146"/>
      <c r="T14" s="46"/>
      <c r="U14" s="137" t="s">
        <v>647</v>
      </c>
    </row>
    <row r="15" spans="1:21" ht="17.25" customHeight="1">
      <c r="A15" s="288" t="s">
        <v>7</v>
      </c>
      <c r="B15" s="284" t="s">
        <v>1</v>
      </c>
      <c r="C15" s="283" t="s">
        <v>12</v>
      </c>
      <c r="D15" s="283" t="s">
        <v>2</v>
      </c>
      <c r="E15" s="284" t="s">
        <v>0</v>
      </c>
      <c r="F15" s="283" t="s">
        <v>10</v>
      </c>
      <c r="G15" s="283" t="s">
        <v>19</v>
      </c>
      <c r="H15" s="284" t="s">
        <v>3</v>
      </c>
      <c r="I15" s="285" t="s">
        <v>513</v>
      </c>
      <c r="J15" s="285"/>
      <c r="K15" s="285"/>
      <c r="L15" s="286" t="s">
        <v>470</v>
      </c>
      <c r="M15" s="286"/>
      <c r="N15" s="286"/>
      <c r="O15" s="285" t="s">
        <v>514</v>
      </c>
      <c r="P15" s="285"/>
      <c r="Q15" s="285"/>
      <c r="R15" s="278" t="s">
        <v>468</v>
      </c>
      <c r="S15" s="278" t="s">
        <v>469</v>
      </c>
      <c r="T15" s="279" t="s">
        <v>4</v>
      </c>
      <c r="U15" s="280" t="s">
        <v>11</v>
      </c>
    </row>
    <row r="16" spans="1:21" ht="53.25" customHeight="1">
      <c r="A16" s="301"/>
      <c r="B16" s="297"/>
      <c r="C16" s="287"/>
      <c r="D16" s="287"/>
      <c r="E16" s="297"/>
      <c r="F16" s="287"/>
      <c r="G16" s="287"/>
      <c r="H16" s="297"/>
      <c r="I16" s="226" t="s">
        <v>5</v>
      </c>
      <c r="J16" s="227" t="s">
        <v>6</v>
      </c>
      <c r="K16" s="226" t="s">
        <v>7</v>
      </c>
      <c r="L16" s="228" t="s">
        <v>5</v>
      </c>
      <c r="M16" s="227" t="s">
        <v>6</v>
      </c>
      <c r="N16" s="226" t="s">
        <v>7</v>
      </c>
      <c r="O16" s="228" t="s">
        <v>5</v>
      </c>
      <c r="P16" s="227" t="s">
        <v>6</v>
      </c>
      <c r="Q16" s="226" t="s">
        <v>7</v>
      </c>
      <c r="R16" s="296"/>
      <c r="S16" s="296"/>
      <c r="T16" s="302"/>
      <c r="U16" s="303"/>
    </row>
    <row r="17" spans="1:21" s="113" customFormat="1" ht="13.5" customHeight="1">
      <c r="A17" s="292" t="s">
        <v>715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4"/>
    </row>
    <row r="18" spans="1:21" s="116" customFormat="1" ht="19.5" customHeight="1">
      <c r="A18" s="289" t="s">
        <v>648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1"/>
    </row>
    <row r="19" spans="1:37" s="119" customFormat="1" ht="30" customHeight="1">
      <c r="A19" s="229">
        <v>1</v>
      </c>
      <c r="B19" s="230" t="s">
        <v>654</v>
      </c>
      <c r="C19" s="231" t="s">
        <v>655</v>
      </c>
      <c r="D19" s="232" t="s">
        <v>21</v>
      </c>
      <c r="E19" s="378" t="s">
        <v>656</v>
      </c>
      <c r="F19" s="386" t="s">
        <v>657</v>
      </c>
      <c r="G19" s="379" t="s">
        <v>658</v>
      </c>
      <c r="H19" s="387" t="s">
        <v>659</v>
      </c>
      <c r="I19" s="237">
        <v>248.5</v>
      </c>
      <c r="J19" s="238">
        <f>I19/3.8-IF($R19=1,2,0)</f>
        <v>65.39473684210526</v>
      </c>
      <c r="K19" s="239">
        <v>1</v>
      </c>
      <c r="L19" s="237">
        <v>245</v>
      </c>
      <c r="M19" s="238">
        <f>L19/3.8-IF($R19=1,2,0)</f>
        <v>64.47368421052632</v>
      </c>
      <c r="N19" s="239">
        <v>1</v>
      </c>
      <c r="O19" s="237">
        <v>252.5</v>
      </c>
      <c r="P19" s="238">
        <f>O19/3.8-IF($R19=1,2,0)</f>
        <v>66.44736842105263</v>
      </c>
      <c r="Q19" s="239">
        <v>1</v>
      </c>
      <c r="R19" s="239"/>
      <c r="S19" s="240"/>
      <c r="T19" s="241">
        <f>I19+O19+L19</f>
        <v>746</v>
      </c>
      <c r="U19" s="242">
        <f>ROUND(SUM(J19,M19,P19)/3,3)</f>
        <v>65.439</v>
      </c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</row>
    <row r="20" spans="1:37" s="119" customFormat="1" ht="30" customHeight="1">
      <c r="A20" s="117">
        <v>2</v>
      </c>
      <c r="B20" s="139" t="s">
        <v>650</v>
      </c>
      <c r="C20" s="34" t="s">
        <v>651</v>
      </c>
      <c r="D20" s="72" t="s">
        <v>23</v>
      </c>
      <c r="E20" s="138" t="s">
        <v>652</v>
      </c>
      <c r="F20" s="185" t="s">
        <v>653</v>
      </c>
      <c r="G20" s="70" t="s">
        <v>607</v>
      </c>
      <c r="H20" s="177" t="s">
        <v>608</v>
      </c>
      <c r="I20" s="88">
        <v>247</v>
      </c>
      <c r="J20" s="71">
        <f>I20/3.8-IF($R20=1,2,0)</f>
        <v>65</v>
      </c>
      <c r="K20" s="89">
        <v>2</v>
      </c>
      <c r="L20" s="88">
        <v>236.5</v>
      </c>
      <c r="M20" s="71">
        <f>L20/3.8-IF($R20=1,2,0)</f>
        <v>62.23684210526316</v>
      </c>
      <c r="N20" s="89">
        <v>2</v>
      </c>
      <c r="O20" s="88">
        <v>245</v>
      </c>
      <c r="P20" s="71">
        <f>O20/3.8-IF($R20=1,2,0)</f>
        <v>64.47368421052632</v>
      </c>
      <c r="Q20" s="89">
        <v>2</v>
      </c>
      <c r="R20" s="89"/>
      <c r="S20" s="91"/>
      <c r="T20" s="90">
        <f>I20+O20+L20</f>
        <v>728.5</v>
      </c>
      <c r="U20" s="108">
        <f>ROUND(SUM(J20,M20,P20)/3,3)</f>
        <v>63.904</v>
      </c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</row>
    <row r="21" spans="1:37" s="119" customFormat="1" ht="5.25" customHeight="1">
      <c r="A21" s="151"/>
      <c r="B21" s="219"/>
      <c r="C21" s="56"/>
      <c r="D21" s="152"/>
      <c r="E21" s="168"/>
      <c r="F21" s="220"/>
      <c r="G21" s="63"/>
      <c r="H21" s="152"/>
      <c r="I21" s="221"/>
      <c r="J21" s="222"/>
      <c r="K21" s="223"/>
      <c r="L21" s="221"/>
      <c r="M21" s="222"/>
      <c r="N21" s="223"/>
      <c r="O21" s="221"/>
      <c r="P21" s="222"/>
      <c r="Q21" s="223"/>
      <c r="R21" s="223"/>
      <c r="S21" s="224"/>
      <c r="T21" s="155"/>
      <c r="U21" s="225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</row>
    <row r="22" spans="1:21" s="145" customFormat="1" ht="13.5" customHeight="1">
      <c r="A22" s="143" t="s">
        <v>482</v>
      </c>
      <c r="B22" s="144"/>
      <c r="C22" s="144"/>
      <c r="D22" s="144"/>
      <c r="E22" s="144"/>
      <c r="F22" s="144"/>
      <c r="G22" s="144"/>
      <c r="H22" s="44"/>
      <c r="I22" s="44"/>
      <c r="K22" s="146"/>
      <c r="L22" s="146"/>
      <c r="M22" s="146"/>
      <c r="N22" s="146"/>
      <c r="O22" s="146"/>
      <c r="P22" s="146"/>
      <c r="Q22" s="146"/>
      <c r="R22" s="146"/>
      <c r="S22" s="146"/>
      <c r="T22" s="46"/>
      <c r="U22" s="137" t="s">
        <v>746</v>
      </c>
    </row>
    <row r="23" spans="1:21" ht="17.25" customHeight="1">
      <c r="A23" s="288" t="s">
        <v>7</v>
      </c>
      <c r="B23" s="284" t="s">
        <v>1</v>
      </c>
      <c r="C23" s="283" t="s">
        <v>12</v>
      </c>
      <c r="D23" s="283" t="s">
        <v>2</v>
      </c>
      <c r="E23" s="284" t="s">
        <v>0</v>
      </c>
      <c r="F23" s="283" t="s">
        <v>10</v>
      </c>
      <c r="G23" s="283" t="s">
        <v>19</v>
      </c>
      <c r="H23" s="284" t="s">
        <v>3</v>
      </c>
      <c r="I23" s="285" t="s">
        <v>513</v>
      </c>
      <c r="J23" s="285"/>
      <c r="K23" s="285"/>
      <c r="L23" s="286" t="s">
        <v>470</v>
      </c>
      <c r="M23" s="286"/>
      <c r="N23" s="286"/>
      <c r="O23" s="285" t="s">
        <v>514</v>
      </c>
      <c r="P23" s="285"/>
      <c r="Q23" s="285"/>
      <c r="R23" s="278" t="s">
        <v>468</v>
      </c>
      <c r="S23" s="278" t="s">
        <v>469</v>
      </c>
      <c r="T23" s="279" t="s">
        <v>4</v>
      </c>
      <c r="U23" s="280" t="s">
        <v>11</v>
      </c>
    </row>
    <row r="24" spans="1:21" ht="53.25" customHeight="1">
      <c r="A24" s="301"/>
      <c r="B24" s="297"/>
      <c r="C24" s="287"/>
      <c r="D24" s="287"/>
      <c r="E24" s="297"/>
      <c r="F24" s="287"/>
      <c r="G24" s="287"/>
      <c r="H24" s="297"/>
      <c r="I24" s="226" t="s">
        <v>5</v>
      </c>
      <c r="J24" s="227" t="s">
        <v>6</v>
      </c>
      <c r="K24" s="226" t="s">
        <v>7</v>
      </c>
      <c r="L24" s="228" t="s">
        <v>5</v>
      </c>
      <c r="M24" s="227" t="s">
        <v>6</v>
      </c>
      <c r="N24" s="226" t="s">
        <v>7</v>
      </c>
      <c r="O24" s="228" t="s">
        <v>5</v>
      </c>
      <c r="P24" s="227" t="s">
        <v>6</v>
      </c>
      <c r="Q24" s="226" t="s">
        <v>7</v>
      </c>
      <c r="R24" s="296"/>
      <c r="S24" s="296"/>
      <c r="T24" s="302"/>
      <c r="U24" s="303"/>
    </row>
    <row r="25" spans="1:21" s="113" customFormat="1" ht="13.5" customHeight="1">
      <c r="A25" s="292" t="s">
        <v>747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4"/>
    </row>
    <row r="26" spans="1:21" s="116" customFormat="1" ht="19.5" customHeight="1">
      <c r="A26" s="289" t="s">
        <v>748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1"/>
    </row>
    <row r="27" spans="1:37" s="119" customFormat="1" ht="30" customHeight="1">
      <c r="A27" s="229">
        <v>1</v>
      </c>
      <c r="B27" s="230" t="s">
        <v>650</v>
      </c>
      <c r="C27" s="231" t="s">
        <v>651</v>
      </c>
      <c r="D27" s="232" t="s">
        <v>23</v>
      </c>
      <c r="E27" s="378" t="s">
        <v>652</v>
      </c>
      <c r="F27" s="388" t="s">
        <v>653</v>
      </c>
      <c r="G27" s="379" t="s">
        <v>607</v>
      </c>
      <c r="H27" s="236" t="s">
        <v>608</v>
      </c>
      <c r="I27" s="237">
        <v>298.5</v>
      </c>
      <c r="J27" s="238">
        <f>I27/4.7-IF($R27=1,2,0)</f>
        <v>63.51063829787234</v>
      </c>
      <c r="K27" s="239">
        <v>1</v>
      </c>
      <c r="L27" s="237">
        <v>300</v>
      </c>
      <c r="M27" s="238">
        <f>L27/4.7-IF($R27=1,2,0)</f>
        <v>63.82978723404255</v>
      </c>
      <c r="N27" s="239">
        <v>1</v>
      </c>
      <c r="O27" s="237">
        <v>300.5</v>
      </c>
      <c r="P27" s="238">
        <f>O27/4.7-IF($R27=1,2,0)</f>
        <v>63.93617021276596</v>
      </c>
      <c r="Q27" s="239">
        <v>1</v>
      </c>
      <c r="R27" s="239"/>
      <c r="S27" s="240"/>
      <c r="T27" s="241">
        <f>I27+O27+L27</f>
        <v>899</v>
      </c>
      <c r="U27" s="242">
        <f>ROUND(SUM(J27,M27,P27)/3,3)</f>
        <v>63.759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</row>
    <row r="28" spans="1:37" s="119" customFormat="1" ht="30" customHeight="1">
      <c r="A28" s="117">
        <v>2</v>
      </c>
      <c r="B28" s="139" t="s">
        <v>654</v>
      </c>
      <c r="C28" s="34" t="s">
        <v>655</v>
      </c>
      <c r="D28" s="72" t="s">
        <v>21</v>
      </c>
      <c r="E28" s="138" t="s">
        <v>656</v>
      </c>
      <c r="F28" s="30" t="s">
        <v>657</v>
      </c>
      <c r="G28" s="70" t="s">
        <v>658</v>
      </c>
      <c r="H28" s="141" t="s">
        <v>659</v>
      </c>
      <c r="I28" s="237">
        <v>294.5</v>
      </c>
      <c r="J28" s="238">
        <f>I28/4.7-IF($R28=1,2,0)</f>
        <v>62.659574468085104</v>
      </c>
      <c r="K28" s="239">
        <v>2</v>
      </c>
      <c r="L28" s="237">
        <v>298</v>
      </c>
      <c r="M28" s="238">
        <f>L28/4.7-IF($R28=1,2,0)</f>
        <v>63.40425531914893</v>
      </c>
      <c r="N28" s="239">
        <v>2</v>
      </c>
      <c r="O28" s="237">
        <v>299</v>
      </c>
      <c r="P28" s="238">
        <f>O28/4.7-IF($R28=1,2,0)</f>
        <v>63.61702127659574</v>
      </c>
      <c r="Q28" s="239">
        <v>2</v>
      </c>
      <c r="R28" s="239"/>
      <c r="S28" s="240"/>
      <c r="T28" s="241">
        <f>I28+O28+L28</f>
        <v>891.5</v>
      </c>
      <c r="U28" s="242">
        <f>ROUND(SUM(J28,M28,P28)/3,3)</f>
        <v>63.227</v>
      </c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</row>
    <row r="29" spans="1:21" s="81" customFormat="1" ht="15" customHeight="1">
      <c r="A29" s="126"/>
      <c r="B29" s="295" t="s">
        <v>8</v>
      </c>
      <c r="C29" s="295"/>
      <c r="D29" s="295"/>
      <c r="E29" s="110"/>
      <c r="F29" s="110"/>
      <c r="G29" s="110"/>
      <c r="H29" s="80" t="s">
        <v>546</v>
      </c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</row>
    <row r="30" spans="1:21" s="81" customFormat="1" ht="6.75" customHeight="1">
      <c r="A30" s="126"/>
      <c r="B30" s="127"/>
      <c r="C30" s="127"/>
      <c r="D30" s="127"/>
      <c r="E30" s="110"/>
      <c r="F30" s="110"/>
      <c r="G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</row>
    <row r="31" spans="1:21" s="81" customFormat="1" ht="15" customHeight="1">
      <c r="A31" s="126"/>
      <c r="B31" s="295" t="s">
        <v>46</v>
      </c>
      <c r="C31" s="295"/>
      <c r="D31" s="295"/>
      <c r="E31" s="110"/>
      <c r="F31" s="110"/>
      <c r="G31" s="110"/>
      <c r="H31" s="80" t="s">
        <v>592</v>
      </c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</row>
    <row r="36" spans="2:8" ht="12.75">
      <c r="B36" s="113"/>
      <c r="C36" s="21"/>
      <c r="D36" s="21"/>
      <c r="E36" s="21"/>
      <c r="F36" s="21"/>
      <c r="G36" s="21"/>
      <c r="H36" s="113"/>
    </row>
  </sheetData>
  <sheetProtection/>
  <mergeCells count="56">
    <mergeCell ref="S23:S24"/>
    <mergeCell ref="T23:T24"/>
    <mergeCell ref="U23:U24"/>
    <mergeCell ref="A26:U26"/>
    <mergeCell ref="G23:G24"/>
    <mergeCell ref="H23:H24"/>
    <mergeCell ref="I23:K23"/>
    <mergeCell ref="L23:N23"/>
    <mergeCell ref="O23:Q23"/>
    <mergeCell ref="R23:R24"/>
    <mergeCell ref="A23:A24"/>
    <mergeCell ref="B23:B24"/>
    <mergeCell ref="C23:C24"/>
    <mergeCell ref="D23:D24"/>
    <mergeCell ref="E23:E24"/>
    <mergeCell ref="F23:F24"/>
    <mergeCell ref="A5:U5"/>
    <mergeCell ref="A2:U2"/>
    <mergeCell ref="A3:U3"/>
    <mergeCell ref="A8:A9"/>
    <mergeCell ref="D8:D9"/>
    <mergeCell ref="G8:G9"/>
    <mergeCell ref="H8:H9"/>
    <mergeCell ref="I8:K8"/>
    <mergeCell ref="T8:T9"/>
    <mergeCell ref="U8:U9"/>
    <mergeCell ref="A10:U10"/>
    <mergeCell ref="B29:D29"/>
    <mergeCell ref="B31:D31"/>
    <mergeCell ref="S8:S9"/>
    <mergeCell ref="L8:N8"/>
    <mergeCell ref="O8:Q8"/>
    <mergeCell ref="R8:R9"/>
    <mergeCell ref="B8:B9"/>
    <mergeCell ref="E8:E9"/>
    <mergeCell ref="A25:U25"/>
    <mergeCell ref="R15:R16"/>
    <mergeCell ref="F8:F9"/>
    <mergeCell ref="C8:C9"/>
    <mergeCell ref="A15:A16"/>
    <mergeCell ref="B15:B16"/>
    <mergeCell ref="C15:C16"/>
    <mergeCell ref="D15:D16"/>
    <mergeCell ref="E15:E16"/>
    <mergeCell ref="F15:F16"/>
    <mergeCell ref="A11:U11"/>
    <mergeCell ref="S15:S16"/>
    <mergeCell ref="T15:T16"/>
    <mergeCell ref="U15:U16"/>
    <mergeCell ref="A18:U18"/>
    <mergeCell ref="A17:U17"/>
    <mergeCell ref="G15:G16"/>
    <mergeCell ref="H15:H16"/>
    <mergeCell ref="I15:K15"/>
    <mergeCell ref="L15:N15"/>
    <mergeCell ref="O15:Q15"/>
  </mergeCells>
  <printOptions horizontalCentered="1"/>
  <pageMargins left="0" right="0" top="0" bottom="0" header="0" footer="0"/>
  <pageSetup fitToHeight="2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K31"/>
  <sheetViews>
    <sheetView view="pageBreakPreview" zoomScale="115" zoomScaleNormal="50" zoomScaleSheetLayoutView="115" zoomScalePageLayoutView="0" workbookViewId="0" topLeftCell="A1">
      <selection activeCell="M27" sqref="M27"/>
    </sheetView>
  </sheetViews>
  <sheetFormatPr defaultColWidth="9.140625" defaultRowHeight="15"/>
  <cols>
    <col min="1" max="1" width="3.28125" style="128" customWidth="1"/>
    <col min="2" max="2" width="17.57421875" style="22" customWidth="1"/>
    <col min="3" max="3" width="10.28125" style="22" hidden="1" customWidth="1"/>
    <col min="4" max="4" width="6.28125" style="22" customWidth="1"/>
    <col min="5" max="5" width="31.00390625" style="22" customWidth="1"/>
    <col min="6" max="6" width="5.7109375" style="22" customWidth="1"/>
    <col min="7" max="7" width="12.28125" style="22" customWidth="1"/>
    <col min="8" max="8" width="20.7109375" style="22" customWidth="1"/>
    <col min="9" max="9" width="4.140625" style="22" customWidth="1"/>
    <col min="10" max="10" width="6.8515625" style="22" customWidth="1"/>
    <col min="11" max="11" width="2.421875" style="22" customWidth="1"/>
    <col min="12" max="12" width="4.140625" style="22" customWidth="1"/>
    <col min="13" max="13" width="6.8515625" style="22" customWidth="1"/>
    <col min="14" max="14" width="2.421875" style="22" customWidth="1"/>
    <col min="15" max="15" width="4.140625" style="22" customWidth="1"/>
    <col min="16" max="16" width="6.8515625" style="22" customWidth="1"/>
    <col min="17" max="19" width="2.421875" style="22" customWidth="1"/>
    <col min="20" max="20" width="4.421875" style="22" customWidth="1"/>
    <col min="21" max="21" width="7.28125" style="22" customWidth="1"/>
    <col min="22" max="16384" width="9.140625" style="21" customWidth="1"/>
  </cols>
  <sheetData>
    <row r="1" spans="1:37" s="11" customFormat="1" ht="15">
      <c r="A1" s="82" t="s">
        <v>13</v>
      </c>
      <c r="C1" s="10" t="s">
        <v>14</v>
      </c>
      <c r="D1" s="12"/>
      <c r="E1" s="12"/>
      <c r="F1" s="10" t="s">
        <v>15</v>
      </c>
      <c r="G1" s="10"/>
      <c r="I1" s="12"/>
      <c r="J1" s="14" t="s">
        <v>16</v>
      </c>
      <c r="K1" s="15"/>
      <c r="L1" s="13"/>
      <c r="M1" s="14" t="s">
        <v>17</v>
      </c>
      <c r="N1" s="15"/>
      <c r="O1" s="13"/>
      <c r="P1" s="14" t="s">
        <v>17</v>
      </c>
      <c r="Q1" s="95"/>
      <c r="R1" s="95"/>
      <c r="S1" s="95"/>
      <c r="T1" s="92"/>
      <c r="U1" s="102" t="s">
        <v>18</v>
      </c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K1" s="18"/>
    </row>
    <row r="2" spans="1:21" s="113" customFormat="1" ht="24" customHeight="1">
      <c r="A2" s="299" t="s">
        <v>544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</row>
    <row r="3" spans="1:21" s="113" customFormat="1" ht="15.75" customHeight="1">
      <c r="A3" s="300" t="s">
        <v>545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</row>
    <row r="4" spans="1:21" s="179" customFormat="1" ht="12.75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</row>
    <row r="5" spans="1:21" s="113" customFormat="1" ht="15.75" customHeight="1">
      <c r="A5" s="298" t="s">
        <v>9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</row>
    <row r="6" spans="1:21" s="179" customFormat="1" ht="12" customHeight="1">
      <c r="A6" s="130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</row>
    <row r="7" spans="1:21" s="113" customFormat="1" ht="13.5" customHeight="1">
      <c r="A7" s="282" t="s">
        <v>542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</row>
    <row r="8" spans="1:21" s="113" customFormat="1" ht="15.75" customHeight="1">
      <c r="A8" s="114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</row>
    <row r="9" spans="1:21" s="145" customFormat="1" ht="13.5" customHeight="1">
      <c r="A9" s="143" t="s">
        <v>482</v>
      </c>
      <c r="B9" s="144"/>
      <c r="C9" s="144"/>
      <c r="D9" s="144"/>
      <c r="E9" s="144"/>
      <c r="F9" s="144"/>
      <c r="G9" s="144"/>
      <c r="H9" s="44"/>
      <c r="I9" s="44"/>
      <c r="K9" s="146"/>
      <c r="L9" s="146"/>
      <c r="M9" s="146"/>
      <c r="N9" s="146"/>
      <c r="O9" s="146"/>
      <c r="P9" s="146"/>
      <c r="Q9" s="146"/>
      <c r="R9" s="146"/>
      <c r="S9" s="146"/>
      <c r="T9" s="46"/>
      <c r="U9" s="137" t="s">
        <v>541</v>
      </c>
    </row>
    <row r="10" spans="1:21" ht="17.25" customHeight="1">
      <c r="A10" s="288" t="s">
        <v>7</v>
      </c>
      <c r="B10" s="284" t="s">
        <v>1</v>
      </c>
      <c r="C10" s="283" t="s">
        <v>12</v>
      </c>
      <c r="D10" s="283" t="s">
        <v>2</v>
      </c>
      <c r="E10" s="284" t="s">
        <v>0</v>
      </c>
      <c r="F10" s="283" t="s">
        <v>10</v>
      </c>
      <c r="G10" s="283" t="s">
        <v>19</v>
      </c>
      <c r="H10" s="284" t="s">
        <v>3</v>
      </c>
      <c r="I10" s="285" t="s">
        <v>513</v>
      </c>
      <c r="J10" s="285"/>
      <c r="K10" s="285"/>
      <c r="L10" s="286" t="s">
        <v>470</v>
      </c>
      <c r="M10" s="286"/>
      <c r="N10" s="286"/>
      <c r="O10" s="285" t="s">
        <v>514</v>
      </c>
      <c r="P10" s="285"/>
      <c r="Q10" s="285"/>
      <c r="R10" s="278" t="s">
        <v>468</v>
      </c>
      <c r="S10" s="278" t="s">
        <v>469</v>
      </c>
      <c r="T10" s="279" t="s">
        <v>4</v>
      </c>
      <c r="U10" s="280" t="s">
        <v>11</v>
      </c>
    </row>
    <row r="11" spans="1:21" ht="53.25" customHeight="1">
      <c r="A11" s="288"/>
      <c r="B11" s="284"/>
      <c r="C11" s="283"/>
      <c r="D11" s="283"/>
      <c r="E11" s="284"/>
      <c r="F11" s="283"/>
      <c r="G11" s="283"/>
      <c r="H11" s="284"/>
      <c r="I11" s="131" t="s">
        <v>5</v>
      </c>
      <c r="J11" s="132" t="s">
        <v>6</v>
      </c>
      <c r="K11" s="131" t="s">
        <v>7</v>
      </c>
      <c r="L11" s="133" t="s">
        <v>5</v>
      </c>
      <c r="M11" s="132" t="s">
        <v>6</v>
      </c>
      <c r="N11" s="131" t="s">
        <v>7</v>
      </c>
      <c r="O11" s="133" t="s">
        <v>5</v>
      </c>
      <c r="P11" s="132" t="s">
        <v>6</v>
      </c>
      <c r="Q11" s="131" t="s">
        <v>7</v>
      </c>
      <c r="R11" s="278"/>
      <c r="S11" s="278"/>
      <c r="T11" s="279"/>
      <c r="U11" s="280"/>
    </row>
    <row r="12" spans="1:21" s="116" customFormat="1" ht="27" customHeight="1">
      <c r="A12" s="281" t="s">
        <v>528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</row>
    <row r="13" spans="1:37" s="119" customFormat="1" ht="30" customHeight="1">
      <c r="A13" s="117">
        <v>1</v>
      </c>
      <c r="B13" s="139" t="s">
        <v>529</v>
      </c>
      <c r="C13" s="34" t="s">
        <v>530</v>
      </c>
      <c r="D13" s="72" t="s">
        <v>23</v>
      </c>
      <c r="E13" s="86" t="s">
        <v>531</v>
      </c>
      <c r="F13" s="32" t="s">
        <v>532</v>
      </c>
      <c r="G13" s="37" t="s">
        <v>533</v>
      </c>
      <c r="H13" s="72" t="s">
        <v>534</v>
      </c>
      <c r="I13" s="88">
        <v>218</v>
      </c>
      <c r="J13" s="71">
        <f>I13/3.4-IF($R13=1,2,0)</f>
        <v>64.11764705882354</v>
      </c>
      <c r="K13" s="89">
        <v>1</v>
      </c>
      <c r="L13" s="88">
        <v>226</v>
      </c>
      <c r="M13" s="71">
        <f>L13/3.4-IF($R13=1,2,0)</f>
        <v>66.47058823529412</v>
      </c>
      <c r="N13" s="89">
        <v>1</v>
      </c>
      <c r="O13" s="88">
        <v>222.5</v>
      </c>
      <c r="P13" s="71">
        <f>O13/3.4-IF($R13=1,2,0)</f>
        <v>65.44117647058823</v>
      </c>
      <c r="Q13" s="89">
        <v>1</v>
      </c>
      <c r="R13" s="89"/>
      <c r="S13" s="91"/>
      <c r="T13" s="90">
        <f>I13+O13+L13</f>
        <v>666.5</v>
      </c>
      <c r="U13" s="108">
        <f>ROUND(SUM(J13,M13,P13)/3,3)</f>
        <v>65.343</v>
      </c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</row>
    <row r="14" spans="1:37" s="119" customFormat="1" ht="30" customHeight="1">
      <c r="A14" s="117">
        <v>2</v>
      </c>
      <c r="B14" s="139" t="s">
        <v>535</v>
      </c>
      <c r="C14" s="181" t="s">
        <v>536</v>
      </c>
      <c r="D14" s="72" t="s">
        <v>28</v>
      </c>
      <c r="E14" s="85" t="s">
        <v>537</v>
      </c>
      <c r="F14" s="182" t="s">
        <v>538</v>
      </c>
      <c r="G14" s="70" t="s">
        <v>539</v>
      </c>
      <c r="H14" s="177" t="s">
        <v>540</v>
      </c>
      <c r="I14" s="88">
        <v>216.5</v>
      </c>
      <c r="J14" s="71">
        <f>I14/3.4-IF($R14=1,2,0)</f>
        <v>63.6764705882353</v>
      </c>
      <c r="K14" s="89">
        <v>2</v>
      </c>
      <c r="L14" s="88">
        <v>217</v>
      </c>
      <c r="M14" s="71">
        <f>L14/3.4-IF($R14=1,2,0)</f>
        <v>63.82352941176471</v>
      </c>
      <c r="N14" s="89">
        <v>2</v>
      </c>
      <c r="O14" s="88">
        <v>218</v>
      </c>
      <c r="P14" s="71">
        <f>O14/3.4-IF($R14=1,2,0)</f>
        <v>64.11764705882354</v>
      </c>
      <c r="Q14" s="89">
        <v>2</v>
      </c>
      <c r="R14" s="89"/>
      <c r="S14" s="91"/>
      <c r="T14" s="90">
        <f>I14+O14+L14</f>
        <v>651.5</v>
      </c>
      <c r="U14" s="108">
        <f>ROUND(SUM(J14,M14,P14)/3,3)</f>
        <v>63.873</v>
      </c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</row>
    <row r="15" spans="1:21" ht="13.5" customHeight="1">
      <c r="A15" s="120"/>
      <c r="B15" s="121"/>
      <c r="C15" s="121"/>
      <c r="D15" s="67"/>
      <c r="E15" s="68"/>
      <c r="F15" s="68"/>
      <c r="G15" s="68"/>
      <c r="H15" s="69"/>
      <c r="I15" s="122"/>
      <c r="J15" s="123"/>
      <c r="K15" s="124"/>
      <c r="L15" s="122"/>
      <c r="M15" s="123"/>
      <c r="N15" s="124"/>
      <c r="O15" s="122"/>
      <c r="P15" s="123"/>
      <c r="Q15" s="124"/>
      <c r="R15" s="122"/>
      <c r="S15" s="122"/>
      <c r="T15" s="125"/>
      <c r="U15" s="123"/>
    </row>
    <row r="16" spans="1:21" s="113" customFormat="1" ht="13.5" customHeight="1">
      <c r="A16" s="282" t="s">
        <v>715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</row>
    <row r="17" spans="1:21" s="145" customFormat="1" ht="13.5" customHeight="1">
      <c r="A17" s="143" t="s">
        <v>482</v>
      </c>
      <c r="B17" s="144"/>
      <c r="C17" s="144"/>
      <c r="D17" s="144"/>
      <c r="E17" s="144"/>
      <c r="F17" s="144"/>
      <c r="G17" s="144"/>
      <c r="H17" s="44"/>
      <c r="I17" s="44"/>
      <c r="K17" s="146"/>
      <c r="L17" s="146"/>
      <c r="M17" s="146"/>
      <c r="N17" s="146"/>
      <c r="O17" s="146"/>
      <c r="P17" s="146"/>
      <c r="Q17" s="146"/>
      <c r="R17" s="146"/>
      <c r="S17" s="146"/>
      <c r="T17" s="46"/>
      <c r="U17" s="137" t="s">
        <v>647</v>
      </c>
    </row>
    <row r="18" spans="1:21" ht="17.25" customHeight="1">
      <c r="A18" s="288" t="s">
        <v>7</v>
      </c>
      <c r="B18" s="284" t="s">
        <v>1</v>
      </c>
      <c r="C18" s="283" t="s">
        <v>12</v>
      </c>
      <c r="D18" s="283" t="s">
        <v>2</v>
      </c>
      <c r="E18" s="284" t="s">
        <v>0</v>
      </c>
      <c r="F18" s="283" t="s">
        <v>10</v>
      </c>
      <c r="G18" s="283" t="s">
        <v>19</v>
      </c>
      <c r="H18" s="284" t="s">
        <v>3</v>
      </c>
      <c r="I18" s="285" t="s">
        <v>513</v>
      </c>
      <c r="J18" s="285"/>
      <c r="K18" s="285"/>
      <c r="L18" s="286" t="s">
        <v>470</v>
      </c>
      <c r="M18" s="286"/>
      <c r="N18" s="286"/>
      <c r="O18" s="285" t="s">
        <v>514</v>
      </c>
      <c r="P18" s="285"/>
      <c r="Q18" s="285"/>
      <c r="R18" s="278" t="s">
        <v>468</v>
      </c>
      <c r="S18" s="278" t="s">
        <v>469</v>
      </c>
      <c r="T18" s="279" t="s">
        <v>4</v>
      </c>
      <c r="U18" s="280" t="s">
        <v>11</v>
      </c>
    </row>
    <row r="19" spans="1:21" ht="53.25" customHeight="1">
      <c r="A19" s="288"/>
      <c r="B19" s="284"/>
      <c r="C19" s="283"/>
      <c r="D19" s="283"/>
      <c r="E19" s="284"/>
      <c r="F19" s="283"/>
      <c r="G19" s="283"/>
      <c r="H19" s="284"/>
      <c r="I19" s="131" t="s">
        <v>5</v>
      </c>
      <c r="J19" s="132" t="s">
        <v>6</v>
      </c>
      <c r="K19" s="131" t="s">
        <v>7</v>
      </c>
      <c r="L19" s="133" t="s">
        <v>5</v>
      </c>
      <c r="M19" s="132" t="s">
        <v>6</v>
      </c>
      <c r="N19" s="131" t="s">
        <v>7</v>
      </c>
      <c r="O19" s="133" t="s">
        <v>5</v>
      </c>
      <c r="P19" s="132" t="s">
        <v>6</v>
      </c>
      <c r="Q19" s="131" t="s">
        <v>7</v>
      </c>
      <c r="R19" s="278"/>
      <c r="S19" s="278"/>
      <c r="T19" s="279"/>
      <c r="U19" s="280"/>
    </row>
    <row r="20" spans="1:21" s="116" customFormat="1" ht="27" customHeight="1">
      <c r="A20" s="281" t="s">
        <v>660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</row>
    <row r="21" spans="1:37" s="119" customFormat="1" ht="30" customHeight="1">
      <c r="A21" s="117">
        <v>1</v>
      </c>
      <c r="B21" s="139" t="s">
        <v>535</v>
      </c>
      <c r="C21" s="181" t="s">
        <v>536</v>
      </c>
      <c r="D21" s="72" t="s">
        <v>28</v>
      </c>
      <c r="E21" s="85" t="s">
        <v>537</v>
      </c>
      <c r="F21" s="182" t="s">
        <v>538</v>
      </c>
      <c r="G21" s="70" t="s">
        <v>539</v>
      </c>
      <c r="H21" s="177" t="s">
        <v>540</v>
      </c>
      <c r="I21" s="88">
        <v>258</v>
      </c>
      <c r="J21" s="71">
        <f>I21/3.9-IF($R21=1,2,0)</f>
        <v>66.15384615384616</v>
      </c>
      <c r="K21" s="89">
        <v>1</v>
      </c>
      <c r="L21" s="88">
        <v>249</v>
      </c>
      <c r="M21" s="71">
        <f>L21/3.9-IF($R21=1,2,0)</f>
        <v>63.84615384615385</v>
      </c>
      <c r="N21" s="89">
        <v>2</v>
      </c>
      <c r="O21" s="88">
        <v>248</v>
      </c>
      <c r="P21" s="71">
        <f>O21/3.9-IF($R21=1,2,0)</f>
        <v>63.58974358974359</v>
      </c>
      <c r="Q21" s="89">
        <v>2</v>
      </c>
      <c r="R21" s="89"/>
      <c r="S21" s="91"/>
      <c r="T21" s="90">
        <f>I21+O21+L21</f>
        <v>755</v>
      </c>
      <c r="U21" s="108">
        <f>ROUND(SUM(J21,M21,P21)/3,3)</f>
        <v>64.53</v>
      </c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</row>
    <row r="22" spans="1:37" s="119" customFormat="1" ht="30" customHeight="1">
      <c r="A22" s="117">
        <v>2</v>
      </c>
      <c r="B22" s="139" t="s">
        <v>529</v>
      </c>
      <c r="C22" s="34" t="s">
        <v>530</v>
      </c>
      <c r="D22" s="72" t="s">
        <v>23</v>
      </c>
      <c r="E22" s="86" t="s">
        <v>531</v>
      </c>
      <c r="F22" s="32" t="s">
        <v>532</v>
      </c>
      <c r="G22" s="37" t="s">
        <v>533</v>
      </c>
      <c r="H22" s="177" t="s">
        <v>534</v>
      </c>
      <c r="I22" s="88">
        <v>247.5</v>
      </c>
      <c r="J22" s="71">
        <f>I22/3.9-IF($R22=1,2,0)</f>
        <v>63.46153846153846</v>
      </c>
      <c r="K22" s="89">
        <v>2</v>
      </c>
      <c r="L22" s="88">
        <v>249.5</v>
      </c>
      <c r="M22" s="71">
        <f>L22/3.9-IF($R22=1,2,0)</f>
        <v>63.97435897435898</v>
      </c>
      <c r="N22" s="89">
        <v>1</v>
      </c>
      <c r="O22" s="88">
        <v>255.5</v>
      </c>
      <c r="P22" s="71">
        <f>O22/3.9-IF($R22=1,2,0)</f>
        <v>65.51282051282051</v>
      </c>
      <c r="Q22" s="89">
        <v>1</v>
      </c>
      <c r="R22" s="89"/>
      <c r="S22" s="91"/>
      <c r="T22" s="90">
        <f>I22+O22+L22</f>
        <v>752.5</v>
      </c>
      <c r="U22" s="108">
        <f>ROUND(SUM(J22,M22,P22)/3,3)</f>
        <v>64.316</v>
      </c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</row>
    <row r="23" spans="1:37" s="119" customFormat="1" ht="30" customHeight="1">
      <c r="A23" s="151"/>
      <c r="B23" s="219"/>
      <c r="C23" s="56"/>
      <c r="D23" s="152"/>
      <c r="E23" s="168"/>
      <c r="F23" s="220"/>
      <c r="G23" s="63"/>
      <c r="H23" s="152"/>
      <c r="I23" s="221"/>
      <c r="J23" s="222"/>
      <c r="K23" s="223"/>
      <c r="L23" s="221"/>
      <c r="M23" s="222"/>
      <c r="N23" s="223"/>
      <c r="O23" s="221"/>
      <c r="P23" s="222"/>
      <c r="Q23" s="223"/>
      <c r="R23" s="223"/>
      <c r="S23" s="224"/>
      <c r="T23" s="155"/>
      <c r="U23" s="225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</row>
    <row r="24" spans="1:21" s="81" customFormat="1" ht="15" customHeight="1">
      <c r="A24" s="126"/>
      <c r="B24" s="295" t="s">
        <v>8</v>
      </c>
      <c r="C24" s="295"/>
      <c r="D24" s="295"/>
      <c r="E24" s="110"/>
      <c r="F24" s="110"/>
      <c r="G24" s="110"/>
      <c r="H24" s="80" t="s">
        <v>546</v>
      </c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</row>
    <row r="25" spans="1:21" s="81" customFormat="1" ht="6.75" customHeight="1">
      <c r="A25" s="126"/>
      <c r="B25" s="127"/>
      <c r="C25" s="127"/>
      <c r="D25" s="127"/>
      <c r="E25" s="110"/>
      <c r="F25" s="110"/>
      <c r="G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</row>
    <row r="26" spans="1:21" s="81" customFormat="1" ht="15" customHeight="1">
      <c r="A26" s="126"/>
      <c r="B26" s="295" t="s">
        <v>46</v>
      </c>
      <c r="C26" s="295"/>
      <c r="D26" s="295"/>
      <c r="E26" s="110"/>
      <c r="F26" s="110"/>
      <c r="G26" s="110"/>
      <c r="H26" s="80" t="s">
        <v>592</v>
      </c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</row>
    <row r="31" spans="2:8" ht="12.75">
      <c r="B31" s="113"/>
      <c r="C31" s="21"/>
      <c r="D31" s="21"/>
      <c r="E31" s="21"/>
      <c r="F31" s="21"/>
      <c r="G31" s="21"/>
      <c r="H31" s="113"/>
    </row>
  </sheetData>
  <sheetProtection/>
  <mergeCells count="39">
    <mergeCell ref="A2:U2"/>
    <mergeCell ref="A3:U3"/>
    <mergeCell ref="A5:U5"/>
    <mergeCell ref="A7:U7"/>
    <mergeCell ref="L10:N10"/>
    <mergeCell ref="O10:Q10"/>
    <mergeCell ref="R10:R11"/>
    <mergeCell ref="A10:A11"/>
    <mergeCell ref="B10:B11"/>
    <mergeCell ref="C10:C11"/>
    <mergeCell ref="B24:D24"/>
    <mergeCell ref="B26:D26"/>
    <mergeCell ref="S10:S11"/>
    <mergeCell ref="T10:T11"/>
    <mergeCell ref="U10:U11"/>
    <mergeCell ref="G10:G11"/>
    <mergeCell ref="S18:S19"/>
    <mergeCell ref="H10:H11"/>
    <mergeCell ref="I10:K10"/>
    <mergeCell ref="D10:D11"/>
    <mergeCell ref="E10:E11"/>
    <mergeCell ref="F10:F11"/>
    <mergeCell ref="A12:U12"/>
    <mergeCell ref="F18:F19"/>
    <mergeCell ref="H18:H19"/>
    <mergeCell ref="I18:K18"/>
    <mergeCell ref="L18:N18"/>
    <mergeCell ref="O18:Q18"/>
    <mergeCell ref="R18:R19"/>
    <mergeCell ref="G18:G19"/>
    <mergeCell ref="T18:T19"/>
    <mergeCell ref="U18:U19"/>
    <mergeCell ref="A20:U20"/>
    <mergeCell ref="A16:U16"/>
    <mergeCell ref="A18:A19"/>
    <mergeCell ref="B18:B19"/>
    <mergeCell ref="C18:C19"/>
    <mergeCell ref="D18:D19"/>
    <mergeCell ref="E18:E19"/>
  </mergeCells>
  <printOptions horizontalCentered="1"/>
  <pageMargins left="0" right="0" top="0.3937007874015748" bottom="0" header="0" footer="0"/>
  <pageSetup fitToHeight="2" fitToWidth="1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32"/>
  <sheetViews>
    <sheetView view="pageBreakPreview" zoomScale="115" zoomScaleNormal="50" zoomScaleSheetLayoutView="115" zoomScalePageLayoutView="0" workbookViewId="0" topLeftCell="A16">
      <selection activeCell="B19" sqref="B19"/>
    </sheetView>
  </sheetViews>
  <sheetFormatPr defaultColWidth="9.140625" defaultRowHeight="15"/>
  <cols>
    <col min="1" max="1" width="3.28125" style="128" customWidth="1"/>
    <col min="2" max="2" width="15.57421875" style="22" customWidth="1"/>
    <col min="3" max="3" width="10.28125" style="22" hidden="1" customWidth="1"/>
    <col min="4" max="4" width="6.28125" style="22" customWidth="1"/>
    <col min="5" max="5" width="31.00390625" style="22" customWidth="1"/>
    <col min="6" max="6" width="5.7109375" style="22" customWidth="1"/>
    <col min="7" max="7" width="12.28125" style="22" customWidth="1"/>
    <col min="8" max="8" width="20.7109375" style="22" customWidth="1"/>
    <col min="9" max="9" width="4.140625" style="22" customWidth="1"/>
    <col min="10" max="10" width="6.8515625" style="22" customWidth="1"/>
    <col min="11" max="11" width="2.421875" style="22" customWidth="1"/>
    <col min="12" max="12" width="4.140625" style="22" customWidth="1"/>
    <col min="13" max="13" width="6.8515625" style="22" customWidth="1"/>
    <col min="14" max="14" width="2.421875" style="22" customWidth="1"/>
    <col min="15" max="15" width="4.140625" style="22" customWidth="1"/>
    <col min="16" max="16" width="6.8515625" style="22" customWidth="1"/>
    <col min="17" max="19" width="2.421875" style="22" customWidth="1"/>
    <col min="20" max="20" width="2.421875" style="22" hidden="1" customWidth="1"/>
    <col min="21" max="21" width="4.421875" style="22" customWidth="1"/>
    <col min="22" max="22" width="7.28125" style="22" customWidth="1"/>
    <col min="23" max="23" width="4.00390625" style="48" customWidth="1"/>
    <col min="24" max="16384" width="9.140625" style="21" customWidth="1"/>
  </cols>
  <sheetData>
    <row r="1" spans="1:39" s="11" customFormat="1" ht="15">
      <c r="A1" s="82" t="s">
        <v>13</v>
      </c>
      <c r="C1" s="10" t="s">
        <v>14</v>
      </c>
      <c r="D1" s="12"/>
      <c r="E1" s="12"/>
      <c r="F1" s="10" t="s">
        <v>15</v>
      </c>
      <c r="G1" s="10"/>
      <c r="I1" s="12"/>
      <c r="J1" s="14" t="s">
        <v>16</v>
      </c>
      <c r="K1" s="15"/>
      <c r="L1" s="13"/>
      <c r="M1" s="14" t="s">
        <v>17</v>
      </c>
      <c r="N1" s="15"/>
      <c r="O1" s="13"/>
      <c r="P1" s="14" t="s">
        <v>17</v>
      </c>
      <c r="Q1" s="95"/>
      <c r="R1" s="95"/>
      <c r="S1" s="95"/>
      <c r="T1" s="95"/>
      <c r="U1" s="92"/>
      <c r="V1" s="102" t="s">
        <v>18</v>
      </c>
      <c r="W1" s="105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M1" s="18"/>
    </row>
    <row r="2" spans="1:23" s="113" customFormat="1" ht="24" customHeight="1">
      <c r="A2" s="299" t="s">
        <v>544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</row>
    <row r="3" spans="1:23" s="113" customFormat="1" ht="15.75" customHeight="1">
      <c r="A3" s="300" t="s">
        <v>545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</row>
    <row r="4" spans="1:22" ht="5.2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</row>
    <row r="5" spans="1:23" ht="15.75" customHeight="1">
      <c r="A5" s="298" t="s">
        <v>9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</row>
    <row r="6" spans="1:22" ht="12" customHeight="1">
      <c r="A6" s="130"/>
      <c r="B6" s="111"/>
      <c r="C6" s="112"/>
      <c r="D6" s="112"/>
      <c r="E6" s="112"/>
      <c r="F6" s="112"/>
      <c r="G6" s="112"/>
      <c r="H6" s="111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</row>
    <row r="7" spans="1:23" s="116" customFormat="1" ht="19.5" customHeight="1">
      <c r="A7" s="305" t="s">
        <v>480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</row>
    <row r="8" spans="1:23" s="113" customFormat="1" ht="13.5" customHeight="1">
      <c r="A8" s="282" t="s">
        <v>542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</row>
    <row r="9" spans="1:22" ht="8.25" customHeight="1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</row>
    <row r="10" spans="1:23" s="145" customFormat="1" ht="13.5" customHeight="1">
      <c r="A10" s="143" t="s">
        <v>482</v>
      </c>
      <c r="B10" s="144"/>
      <c r="C10" s="144"/>
      <c r="D10" s="144"/>
      <c r="E10" s="144"/>
      <c r="F10" s="144"/>
      <c r="G10" s="144"/>
      <c r="H10" s="44"/>
      <c r="I10" s="44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46"/>
      <c r="V10" s="137" t="s">
        <v>541</v>
      </c>
      <c r="W10" s="147"/>
    </row>
    <row r="11" spans="1:23" ht="17.25" customHeight="1">
      <c r="A11" s="288" t="s">
        <v>7</v>
      </c>
      <c r="B11" s="284" t="s">
        <v>1</v>
      </c>
      <c r="C11" s="283" t="s">
        <v>12</v>
      </c>
      <c r="D11" s="283" t="s">
        <v>2</v>
      </c>
      <c r="E11" s="284" t="s">
        <v>0</v>
      </c>
      <c r="F11" s="283" t="s">
        <v>10</v>
      </c>
      <c r="G11" s="283" t="s">
        <v>19</v>
      </c>
      <c r="H11" s="284" t="s">
        <v>3</v>
      </c>
      <c r="I11" s="285" t="s">
        <v>513</v>
      </c>
      <c r="J11" s="285"/>
      <c r="K11" s="285"/>
      <c r="L11" s="286" t="s">
        <v>470</v>
      </c>
      <c r="M11" s="286"/>
      <c r="N11" s="286"/>
      <c r="O11" s="285" t="s">
        <v>514</v>
      </c>
      <c r="P11" s="285"/>
      <c r="Q11" s="285"/>
      <c r="R11" s="278" t="s">
        <v>468</v>
      </c>
      <c r="S11" s="278" t="s">
        <v>469</v>
      </c>
      <c r="T11" s="278" t="s">
        <v>471</v>
      </c>
      <c r="U11" s="279" t="s">
        <v>4</v>
      </c>
      <c r="V11" s="280" t="s">
        <v>11</v>
      </c>
      <c r="W11" s="279" t="s">
        <v>593</v>
      </c>
    </row>
    <row r="12" spans="1:23" ht="53.25" customHeight="1">
      <c r="A12" s="288"/>
      <c r="B12" s="284"/>
      <c r="C12" s="283"/>
      <c r="D12" s="283"/>
      <c r="E12" s="284"/>
      <c r="F12" s="283"/>
      <c r="G12" s="283"/>
      <c r="H12" s="284"/>
      <c r="I12" s="131" t="s">
        <v>5</v>
      </c>
      <c r="J12" s="132" t="s">
        <v>6</v>
      </c>
      <c r="K12" s="131" t="s">
        <v>7</v>
      </c>
      <c r="L12" s="133" t="s">
        <v>5</v>
      </c>
      <c r="M12" s="132" t="s">
        <v>6</v>
      </c>
      <c r="N12" s="131" t="s">
        <v>7</v>
      </c>
      <c r="O12" s="133" t="s">
        <v>5</v>
      </c>
      <c r="P12" s="132" t="s">
        <v>6</v>
      </c>
      <c r="Q12" s="131" t="s">
        <v>7</v>
      </c>
      <c r="R12" s="278"/>
      <c r="S12" s="278"/>
      <c r="T12" s="278"/>
      <c r="U12" s="279"/>
      <c r="V12" s="280"/>
      <c r="W12" s="279"/>
    </row>
    <row r="13" spans="1:23" ht="12.75">
      <c r="A13" s="304" t="s">
        <v>624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</row>
    <row r="14" spans="1:39" s="119" customFormat="1" ht="35.25" customHeight="1">
      <c r="A14" s="87">
        <f aca="true" t="shared" si="0" ref="A14:A23">RANK(V14,$V$14:$V$23,0)</f>
        <v>1</v>
      </c>
      <c r="B14" s="183" t="s">
        <v>547</v>
      </c>
      <c r="C14" s="34" t="s">
        <v>548</v>
      </c>
      <c r="D14" s="72" t="s">
        <v>21</v>
      </c>
      <c r="E14" s="86" t="s">
        <v>549</v>
      </c>
      <c r="F14" s="32" t="s">
        <v>550</v>
      </c>
      <c r="G14" s="37" t="s">
        <v>117</v>
      </c>
      <c r="H14" s="72" t="s">
        <v>551</v>
      </c>
      <c r="I14" s="88">
        <v>234.5</v>
      </c>
      <c r="J14" s="71">
        <f aca="true" t="shared" si="1" ref="J14:J23">I14/3.3-IF($R14=1,0.5,IF($R14=2,1.5,0))</f>
        <v>71.06060606060606</v>
      </c>
      <c r="K14" s="89">
        <f aca="true" t="shared" si="2" ref="K14:K23">RANK(J14,J$14:J$23)</f>
        <v>1</v>
      </c>
      <c r="L14" s="88">
        <v>232.5</v>
      </c>
      <c r="M14" s="71">
        <f aca="true" t="shared" si="3" ref="M14:M23">L14/3.3-IF($R14=1,0.5,IF($R14=2,1.5,0))</f>
        <v>70.45454545454545</v>
      </c>
      <c r="N14" s="89">
        <f aca="true" t="shared" si="4" ref="N14:N23">RANK(M14,M$14:M$23)</f>
        <v>1</v>
      </c>
      <c r="O14" s="88">
        <v>227</v>
      </c>
      <c r="P14" s="71">
        <f aca="true" t="shared" si="5" ref="P14:P23">O14/3.3-IF($R14=1,0.5,IF($R14=2,1.5,0))</f>
        <v>68.7878787878788</v>
      </c>
      <c r="Q14" s="89">
        <f aca="true" t="shared" si="6" ref="Q14:Q23">RANK(P14,P$14:P$23)</f>
        <v>1</v>
      </c>
      <c r="R14" s="89"/>
      <c r="S14" s="91"/>
      <c r="T14" s="91"/>
      <c r="U14" s="90">
        <f aca="true" t="shared" si="7" ref="U14:U23">I14+O14+L14</f>
        <v>694</v>
      </c>
      <c r="V14" s="108">
        <f aca="true" t="shared" si="8" ref="V14:V23">ROUND(SUM(J14,M14,P14)/3,3)</f>
        <v>70.101</v>
      </c>
      <c r="W14" s="150" t="s">
        <v>21</v>
      </c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</row>
    <row r="15" spans="1:39" s="119" customFormat="1" ht="35.25" customHeight="1">
      <c r="A15" s="87">
        <f t="shared" si="0"/>
        <v>2</v>
      </c>
      <c r="B15" s="139" t="s">
        <v>557</v>
      </c>
      <c r="C15" s="34" t="s">
        <v>558</v>
      </c>
      <c r="D15" s="72">
        <v>1</v>
      </c>
      <c r="E15" s="86" t="s">
        <v>559</v>
      </c>
      <c r="F15" s="181" t="s">
        <v>560</v>
      </c>
      <c r="G15" s="37" t="s">
        <v>561</v>
      </c>
      <c r="H15" s="72" t="s">
        <v>540</v>
      </c>
      <c r="I15" s="88">
        <v>222.5</v>
      </c>
      <c r="J15" s="71">
        <f t="shared" si="1"/>
        <v>67.42424242424242</v>
      </c>
      <c r="K15" s="89">
        <f t="shared" si="2"/>
        <v>2</v>
      </c>
      <c r="L15" s="88">
        <v>222</v>
      </c>
      <c r="M15" s="71">
        <f t="shared" si="3"/>
        <v>67.27272727272728</v>
      </c>
      <c r="N15" s="89">
        <f t="shared" si="4"/>
        <v>3</v>
      </c>
      <c r="O15" s="88">
        <v>221</v>
      </c>
      <c r="P15" s="71">
        <f t="shared" si="5"/>
        <v>66.96969696969697</v>
      </c>
      <c r="Q15" s="89">
        <f t="shared" si="6"/>
        <v>3</v>
      </c>
      <c r="R15" s="89"/>
      <c r="S15" s="91"/>
      <c r="T15" s="91"/>
      <c r="U15" s="90">
        <f t="shared" si="7"/>
        <v>665.5</v>
      </c>
      <c r="V15" s="108">
        <f t="shared" si="8"/>
        <v>67.222</v>
      </c>
      <c r="W15" s="150" t="s">
        <v>21</v>
      </c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</row>
    <row r="16" spans="1:39" s="119" customFormat="1" ht="35.25" customHeight="1">
      <c r="A16" s="87">
        <f t="shared" si="0"/>
        <v>3</v>
      </c>
      <c r="B16" s="183" t="s">
        <v>567</v>
      </c>
      <c r="C16" s="34" t="s">
        <v>568</v>
      </c>
      <c r="D16" s="72">
        <v>2</v>
      </c>
      <c r="E16" s="86" t="s">
        <v>569</v>
      </c>
      <c r="F16" s="142" t="s">
        <v>570</v>
      </c>
      <c r="G16" s="37" t="s">
        <v>571</v>
      </c>
      <c r="H16" s="72" t="s">
        <v>551</v>
      </c>
      <c r="I16" s="88">
        <v>214.5</v>
      </c>
      <c r="J16" s="71">
        <f t="shared" si="1"/>
        <v>65</v>
      </c>
      <c r="K16" s="89">
        <f t="shared" si="2"/>
        <v>6</v>
      </c>
      <c r="L16" s="88">
        <v>222.5</v>
      </c>
      <c r="M16" s="71">
        <f t="shared" si="3"/>
        <v>67.42424242424242</v>
      </c>
      <c r="N16" s="89">
        <f t="shared" si="4"/>
        <v>2</v>
      </c>
      <c r="O16" s="88">
        <v>223.5</v>
      </c>
      <c r="P16" s="71">
        <f t="shared" si="5"/>
        <v>67.72727272727273</v>
      </c>
      <c r="Q16" s="89">
        <f t="shared" si="6"/>
        <v>2</v>
      </c>
      <c r="R16" s="89"/>
      <c r="S16" s="91"/>
      <c r="T16" s="91"/>
      <c r="U16" s="90">
        <f t="shared" si="7"/>
        <v>660.5</v>
      </c>
      <c r="V16" s="108">
        <f t="shared" si="8"/>
        <v>66.717</v>
      </c>
      <c r="W16" s="150" t="s">
        <v>21</v>
      </c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</row>
    <row r="17" spans="1:39" s="119" customFormat="1" ht="35.25" customHeight="1">
      <c r="A17" s="87">
        <f t="shared" si="0"/>
        <v>4</v>
      </c>
      <c r="B17" s="139" t="s">
        <v>562</v>
      </c>
      <c r="C17" s="34" t="s">
        <v>563</v>
      </c>
      <c r="D17" s="72" t="s">
        <v>21</v>
      </c>
      <c r="E17" s="184" t="s">
        <v>564</v>
      </c>
      <c r="F17" s="140" t="s">
        <v>565</v>
      </c>
      <c r="G17" s="28" t="s">
        <v>566</v>
      </c>
      <c r="H17" s="72" t="s">
        <v>551</v>
      </c>
      <c r="I17" s="88">
        <v>217.5</v>
      </c>
      <c r="J17" s="71">
        <f t="shared" si="1"/>
        <v>65.9090909090909</v>
      </c>
      <c r="K17" s="89">
        <f t="shared" si="2"/>
        <v>4</v>
      </c>
      <c r="L17" s="88">
        <v>220.5</v>
      </c>
      <c r="M17" s="71">
        <f t="shared" si="3"/>
        <v>66.81818181818183</v>
      </c>
      <c r="N17" s="89">
        <f t="shared" si="4"/>
        <v>4</v>
      </c>
      <c r="O17" s="88">
        <v>219.5</v>
      </c>
      <c r="P17" s="71">
        <f t="shared" si="5"/>
        <v>66.51515151515152</v>
      </c>
      <c r="Q17" s="89">
        <f t="shared" si="6"/>
        <v>4</v>
      </c>
      <c r="R17" s="89"/>
      <c r="S17" s="91"/>
      <c r="T17" s="91"/>
      <c r="U17" s="90">
        <f t="shared" si="7"/>
        <v>657.5</v>
      </c>
      <c r="V17" s="108">
        <f t="shared" si="8"/>
        <v>66.414</v>
      </c>
      <c r="W17" s="150" t="s">
        <v>21</v>
      </c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</row>
    <row r="18" spans="1:39" s="119" customFormat="1" ht="35.25" customHeight="1">
      <c r="A18" s="87">
        <f t="shared" si="0"/>
        <v>5</v>
      </c>
      <c r="B18" s="139" t="s">
        <v>638</v>
      </c>
      <c r="C18" s="34" t="s">
        <v>578</v>
      </c>
      <c r="D18" s="72" t="s">
        <v>21</v>
      </c>
      <c r="E18" s="86" t="s">
        <v>579</v>
      </c>
      <c r="F18" s="32"/>
      <c r="G18" s="37"/>
      <c r="H18" s="72" t="s">
        <v>551</v>
      </c>
      <c r="I18" s="88">
        <v>217</v>
      </c>
      <c r="J18" s="71">
        <f t="shared" si="1"/>
        <v>65.75757575757576</v>
      </c>
      <c r="K18" s="89">
        <f t="shared" si="2"/>
        <v>5</v>
      </c>
      <c r="L18" s="88">
        <v>220</v>
      </c>
      <c r="M18" s="71">
        <f t="shared" si="3"/>
        <v>66.66666666666667</v>
      </c>
      <c r="N18" s="89">
        <f t="shared" si="4"/>
        <v>5</v>
      </c>
      <c r="O18" s="88">
        <v>218</v>
      </c>
      <c r="P18" s="71">
        <f t="shared" si="5"/>
        <v>66.06060606060606</v>
      </c>
      <c r="Q18" s="89">
        <f t="shared" si="6"/>
        <v>5</v>
      </c>
      <c r="R18" s="89"/>
      <c r="S18" s="91"/>
      <c r="T18" s="91"/>
      <c r="U18" s="90">
        <f t="shared" si="7"/>
        <v>655</v>
      </c>
      <c r="V18" s="108">
        <f t="shared" si="8"/>
        <v>66.162</v>
      </c>
      <c r="W18" s="150" t="s">
        <v>21</v>
      </c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</row>
    <row r="19" spans="1:39" s="119" customFormat="1" ht="35.25" customHeight="1">
      <c r="A19" s="87">
        <f t="shared" si="0"/>
        <v>5</v>
      </c>
      <c r="B19" s="139" t="s">
        <v>580</v>
      </c>
      <c r="C19" s="34" t="s">
        <v>581</v>
      </c>
      <c r="D19" s="72">
        <v>1</v>
      </c>
      <c r="E19" s="186" t="s">
        <v>582</v>
      </c>
      <c r="F19" s="140" t="s">
        <v>583</v>
      </c>
      <c r="G19" s="37" t="s">
        <v>584</v>
      </c>
      <c r="H19" s="72" t="s">
        <v>551</v>
      </c>
      <c r="I19" s="88">
        <v>220.5</v>
      </c>
      <c r="J19" s="71">
        <f t="shared" si="1"/>
        <v>66.81818181818183</v>
      </c>
      <c r="K19" s="89">
        <f t="shared" si="2"/>
        <v>3</v>
      </c>
      <c r="L19" s="88">
        <v>217.5</v>
      </c>
      <c r="M19" s="71">
        <f t="shared" si="3"/>
        <v>65.9090909090909</v>
      </c>
      <c r="N19" s="89">
        <f t="shared" si="4"/>
        <v>7</v>
      </c>
      <c r="O19" s="88">
        <v>217</v>
      </c>
      <c r="P19" s="71">
        <f t="shared" si="5"/>
        <v>65.75757575757576</v>
      </c>
      <c r="Q19" s="89">
        <f t="shared" si="6"/>
        <v>6</v>
      </c>
      <c r="R19" s="89"/>
      <c r="S19" s="91"/>
      <c r="T19" s="91"/>
      <c r="U19" s="90">
        <f t="shared" si="7"/>
        <v>655</v>
      </c>
      <c r="V19" s="108">
        <f t="shared" si="8"/>
        <v>66.162</v>
      </c>
      <c r="W19" s="150" t="s">
        <v>21</v>
      </c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</row>
    <row r="20" spans="1:39" s="119" customFormat="1" ht="35.25" customHeight="1">
      <c r="A20" s="87">
        <f t="shared" si="0"/>
        <v>7</v>
      </c>
      <c r="B20" s="139" t="s">
        <v>572</v>
      </c>
      <c r="C20" s="185" t="s">
        <v>573</v>
      </c>
      <c r="D20" s="72" t="s">
        <v>21</v>
      </c>
      <c r="E20" s="138" t="s">
        <v>574</v>
      </c>
      <c r="F20" s="30" t="s">
        <v>575</v>
      </c>
      <c r="G20" s="70" t="s">
        <v>576</v>
      </c>
      <c r="H20" s="72" t="s">
        <v>577</v>
      </c>
      <c r="I20" s="88">
        <v>214</v>
      </c>
      <c r="J20" s="71">
        <f t="shared" si="1"/>
        <v>64.84848484848486</v>
      </c>
      <c r="K20" s="89">
        <f t="shared" si="2"/>
        <v>7</v>
      </c>
      <c r="L20" s="88">
        <v>212</v>
      </c>
      <c r="M20" s="71">
        <f t="shared" si="3"/>
        <v>64.24242424242425</v>
      </c>
      <c r="N20" s="89">
        <f t="shared" si="4"/>
        <v>10</v>
      </c>
      <c r="O20" s="88">
        <v>215.5</v>
      </c>
      <c r="P20" s="71">
        <f t="shared" si="5"/>
        <v>65.30303030303031</v>
      </c>
      <c r="Q20" s="89">
        <f t="shared" si="6"/>
        <v>7</v>
      </c>
      <c r="R20" s="89"/>
      <c r="S20" s="91"/>
      <c r="T20" s="91"/>
      <c r="U20" s="90">
        <f t="shared" si="7"/>
        <v>641.5</v>
      </c>
      <c r="V20" s="108">
        <f t="shared" si="8"/>
        <v>64.798</v>
      </c>
      <c r="W20" s="150" t="s">
        <v>594</v>
      </c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</row>
    <row r="21" spans="1:39" s="119" customFormat="1" ht="35.25" customHeight="1">
      <c r="A21" s="87">
        <f t="shared" si="0"/>
        <v>8</v>
      </c>
      <c r="B21" s="139" t="s">
        <v>491</v>
      </c>
      <c r="C21" s="34" t="s">
        <v>492</v>
      </c>
      <c r="D21" s="72" t="s">
        <v>28</v>
      </c>
      <c r="E21" s="86" t="s">
        <v>493</v>
      </c>
      <c r="F21" s="32" t="s">
        <v>494</v>
      </c>
      <c r="G21" s="37" t="s">
        <v>495</v>
      </c>
      <c r="H21" s="141" t="s">
        <v>484</v>
      </c>
      <c r="I21" s="88">
        <v>213</v>
      </c>
      <c r="J21" s="71">
        <f t="shared" si="1"/>
        <v>64.54545454545455</v>
      </c>
      <c r="K21" s="89">
        <f t="shared" si="2"/>
        <v>8</v>
      </c>
      <c r="L21" s="88">
        <v>215</v>
      </c>
      <c r="M21" s="71">
        <f t="shared" si="3"/>
        <v>65.15151515151516</v>
      </c>
      <c r="N21" s="89">
        <f t="shared" si="4"/>
        <v>9</v>
      </c>
      <c r="O21" s="88">
        <v>212.5</v>
      </c>
      <c r="P21" s="71">
        <f t="shared" si="5"/>
        <v>64.39393939393939</v>
      </c>
      <c r="Q21" s="89">
        <f t="shared" si="6"/>
        <v>8</v>
      </c>
      <c r="R21" s="89"/>
      <c r="S21" s="91"/>
      <c r="T21" s="91"/>
      <c r="U21" s="90">
        <f t="shared" si="7"/>
        <v>640.5</v>
      </c>
      <c r="V21" s="108">
        <f t="shared" si="8"/>
        <v>64.697</v>
      </c>
      <c r="W21" s="150" t="s">
        <v>594</v>
      </c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</row>
    <row r="22" spans="1:39" s="119" customFormat="1" ht="35.25" customHeight="1">
      <c r="A22" s="87">
        <f t="shared" si="0"/>
        <v>9</v>
      </c>
      <c r="B22" s="139" t="s">
        <v>485</v>
      </c>
      <c r="C22" s="34" t="s">
        <v>486</v>
      </c>
      <c r="D22" s="72">
        <v>2</v>
      </c>
      <c r="E22" s="85" t="s">
        <v>487</v>
      </c>
      <c r="F22" s="30" t="s">
        <v>488</v>
      </c>
      <c r="G22" s="30" t="s">
        <v>489</v>
      </c>
      <c r="H22" s="72" t="s">
        <v>490</v>
      </c>
      <c r="I22" s="88">
        <v>209.5</v>
      </c>
      <c r="J22" s="71">
        <f t="shared" si="1"/>
        <v>63.48484848484849</v>
      </c>
      <c r="K22" s="89">
        <f t="shared" si="2"/>
        <v>10</v>
      </c>
      <c r="L22" s="88">
        <v>218</v>
      </c>
      <c r="M22" s="71">
        <f t="shared" si="3"/>
        <v>66.06060606060606</v>
      </c>
      <c r="N22" s="89">
        <f t="shared" si="4"/>
        <v>6</v>
      </c>
      <c r="O22" s="88">
        <v>211</v>
      </c>
      <c r="P22" s="71">
        <f t="shared" si="5"/>
        <v>63.939393939393945</v>
      </c>
      <c r="Q22" s="89">
        <f t="shared" si="6"/>
        <v>9</v>
      </c>
      <c r="R22" s="89"/>
      <c r="S22" s="91"/>
      <c r="T22" s="91"/>
      <c r="U22" s="90">
        <f t="shared" si="7"/>
        <v>638.5</v>
      </c>
      <c r="V22" s="108">
        <f t="shared" si="8"/>
        <v>64.495</v>
      </c>
      <c r="W22" s="150" t="s">
        <v>594</v>
      </c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</row>
    <row r="23" spans="1:39" s="119" customFormat="1" ht="35.25" customHeight="1">
      <c r="A23" s="87">
        <f t="shared" si="0"/>
        <v>10</v>
      </c>
      <c r="B23" s="139" t="s">
        <v>557</v>
      </c>
      <c r="C23" s="34" t="s">
        <v>558</v>
      </c>
      <c r="D23" s="72">
        <v>1</v>
      </c>
      <c r="E23" s="86" t="s">
        <v>628</v>
      </c>
      <c r="F23" s="181" t="s">
        <v>629</v>
      </c>
      <c r="G23" s="37" t="s">
        <v>589</v>
      </c>
      <c r="H23" s="72" t="s">
        <v>540</v>
      </c>
      <c r="I23" s="88">
        <v>210.5</v>
      </c>
      <c r="J23" s="71">
        <f t="shared" si="1"/>
        <v>63.78787878787879</v>
      </c>
      <c r="K23" s="89">
        <f t="shared" si="2"/>
        <v>9</v>
      </c>
      <c r="L23" s="88">
        <v>215.5</v>
      </c>
      <c r="M23" s="71">
        <f t="shared" si="3"/>
        <v>65.30303030303031</v>
      </c>
      <c r="N23" s="89">
        <f t="shared" si="4"/>
        <v>8</v>
      </c>
      <c r="O23" s="88">
        <v>211</v>
      </c>
      <c r="P23" s="71">
        <f t="shared" si="5"/>
        <v>63.939393939393945</v>
      </c>
      <c r="Q23" s="89">
        <f t="shared" si="6"/>
        <v>9</v>
      </c>
      <c r="R23" s="89"/>
      <c r="S23" s="91"/>
      <c r="T23" s="91"/>
      <c r="U23" s="90">
        <f t="shared" si="7"/>
        <v>637</v>
      </c>
      <c r="V23" s="108">
        <f t="shared" si="8"/>
        <v>64.343</v>
      </c>
      <c r="W23" s="150" t="s">
        <v>594</v>
      </c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</row>
    <row r="24" spans="1:22" ht="13.5" customHeight="1">
      <c r="A24" s="120"/>
      <c r="B24" s="121"/>
      <c r="C24" s="121"/>
      <c r="D24" s="67"/>
      <c r="E24" s="68"/>
      <c r="F24" s="68"/>
      <c r="G24" s="68"/>
      <c r="H24" s="69"/>
      <c r="I24" s="122"/>
      <c r="J24" s="123"/>
      <c r="K24" s="124"/>
      <c r="L24" s="122"/>
      <c r="M24" s="123"/>
      <c r="N24" s="124"/>
      <c r="O24" s="122"/>
      <c r="P24" s="123"/>
      <c r="Q24" s="124"/>
      <c r="R24" s="122"/>
      <c r="S24" s="122"/>
      <c r="T24" s="122"/>
      <c r="U24" s="125"/>
      <c r="V24" s="123"/>
    </row>
    <row r="25" spans="1:23" s="81" customFormat="1" ht="15" customHeight="1">
      <c r="A25" s="126"/>
      <c r="B25" s="295" t="s">
        <v>8</v>
      </c>
      <c r="C25" s="295"/>
      <c r="D25" s="295"/>
      <c r="E25" s="110"/>
      <c r="F25" s="110"/>
      <c r="G25" s="110"/>
      <c r="H25" s="80" t="s">
        <v>546</v>
      </c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35"/>
    </row>
    <row r="26" spans="1:23" s="81" customFormat="1" ht="6.75" customHeight="1">
      <c r="A26" s="126"/>
      <c r="B26" s="127"/>
      <c r="C26" s="127"/>
      <c r="D26" s="127"/>
      <c r="E26" s="110"/>
      <c r="F26" s="110"/>
      <c r="G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35"/>
    </row>
    <row r="27" spans="1:23" s="81" customFormat="1" ht="15" customHeight="1">
      <c r="A27" s="126"/>
      <c r="B27" s="295" t="s">
        <v>46</v>
      </c>
      <c r="C27" s="295"/>
      <c r="D27" s="295"/>
      <c r="E27" s="110"/>
      <c r="F27" s="110"/>
      <c r="G27" s="110"/>
      <c r="H27" s="80" t="s">
        <v>592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35"/>
    </row>
    <row r="32" spans="2:8" ht="12.75">
      <c r="B32" s="113"/>
      <c r="C32" s="21"/>
      <c r="D32" s="21"/>
      <c r="E32" s="21"/>
      <c r="F32" s="21"/>
      <c r="G32" s="21"/>
      <c r="H32" s="113"/>
    </row>
  </sheetData>
  <sheetProtection/>
  <mergeCells count="25">
    <mergeCell ref="A3:W3"/>
    <mergeCell ref="A2:W2"/>
    <mergeCell ref="A13:W13"/>
    <mergeCell ref="B25:D25"/>
    <mergeCell ref="H11:H12"/>
    <mergeCell ref="I11:K11"/>
    <mergeCell ref="L11:N11"/>
    <mergeCell ref="W11:W12"/>
    <mergeCell ref="A7:W7"/>
    <mergeCell ref="E11:E12"/>
    <mergeCell ref="F11:F12"/>
    <mergeCell ref="G11:G12"/>
    <mergeCell ref="B27:D27"/>
    <mergeCell ref="T11:T12"/>
    <mergeCell ref="A5:W5"/>
    <mergeCell ref="U11:U12"/>
    <mergeCell ref="V11:V12"/>
    <mergeCell ref="O11:Q11"/>
    <mergeCell ref="R11:R12"/>
    <mergeCell ref="S11:S12"/>
    <mergeCell ref="A8:W8"/>
    <mergeCell ref="A11:A12"/>
    <mergeCell ref="B11:B12"/>
    <mergeCell ref="C11:C12"/>
    <mergeCell ref="D11:D12"/>
  </mergeCells>
  <printOptions horizontalCentered="1"/>
  <pageMargins left="0" right="0" top="0.3937007874015748" bottom="0" header="0" footer="0"/>
  <pageSetup fitToHeight="2" fitToWidth="1" orientation="landscape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L26"/>
  <sheetViews>
    <sheetView view="pageBreakPreview" zoomScale="115" zoomScaleNormal="50" zoomScaleSheetLayoutView="115" zoomScalePageLayoutView="0" workbookViewId="0" topLeftCell="A16">
      <selection activeCell="M27" sqref="M27"/>
    </sheetView>
  </sheetViews>
  <sheetFormatPr defaultColWidth="9.140625" defaultRowHeight="15"/>
  <cols>
    <col min="1" max="1" width="3.28125" style="128" customWidth="1"/>
    <col min="2" max="2" width="15.57421875" style="22" customWidth="1"/>
    <col min="3" max="3" width="10.28125" style="22" hidden="1" customWidth="1"/>
    <col min="4" max="4" width="6.28125" style="22" customWidth="1"/>
    <col min="5" max="5" width="34.57421875" style="22" customWidth="1"/>
    <col min="6" max="6" width="5.7109375" style="22" customWidth="1"/>
    <col min="7" max="7" width="12.28125" style="22" customWidth="1"/>
    <col min="8" max="8" width="20.7109375" style="22" customWidth="1"/>
    <col min="9" max="9" width="4.140625" style="22" customWidth="1"/>
    <col min="10" max="10" width="6.8515625" style="22" customWidth="1"/>
    <col min="11" max="11" width="2.421875" style="22" customWidth="1"/>
    <col min="12" max="12" width="4.140625" style="22" customWidth="1"/>
    <col min="13" max="13" width="6.8515625" style="22" customWidth="1"/>
    <col min="14" max="14" width="2.421875" style="22" customWidth="1"/>
    <col min="15" max="15" width="4.140625" style="22" customWidth="1"/>
    <col min="16" max="16" width="6.8515625" style="22" customWidth="1"/>
    <col min="17" max="19" width="2.421875" style="22" customWidth="1"/>
    <col min="20" max="20" width="4.421875" style="22" customWidth="1"/>
    <col min="21" max="21" width="7.28125" style="22" customWidth="1"/>
    <col min="22" max="22" width="9.140625" style="48" customWidth="1"/>
    <col min="23" max="16384" width="9.140625" style="21" customWidth="1"/>
  </cols>
  <sheetData>
    <row r="1" spans="1:38" s="11" customFormat="1" ht="15">
      <c r="A1" s="82" t="s">
        <v>13</v>
      </c>
      <c r="C1" s="10" t="s">
        <v>14</v>
      </c>
      <c r="D1" s="12"/>
      <c r="E1" s="12"/>
      <c r="F1" s="10" t="s">
        <v>15</v>
      </c>
      <c r="G1" s="10"/>
      <c r="I1" s="12"/>
      <c r="J1" s="14" t="s">
        <v>16</v>
      </c>
      <c r="K1" s="15"/>
      <c r="L1" s="13"/>
      <c r="M1" s="14" t="s">
        <v>17</v>
      </c>
      <c r="N1" s="15"/>
      <c r="O1" s="13"/>
      <c r="P1" s="14" t="s">
        <v>17</v>
      </c>
      <c r="Q1" s="95"/>
      <c r="R1" s="95"/>
      <c r="S1" s="95"/>
      <c r="T1" s="92"/>
      <c r="U1" s="102" t="s">
        <v>18</v>
      </c>
      <c r="V1" s="105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L1" s="18"/>
    </row>
    <row r="2" spans="1:21" s="179" customFormat="1" ht="24" customHeight="1">
      <c r="A2" s="299" t="s">
        <v>543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</row>
    <row r="3" spans="1:21" s="179" customFormat="1" ht="15.75" customHeight="1">
      <c r="A3" s="300" t="s">
        <v>506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</row>
    <row r="4" spans="1:21" ht="5.2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15.75" customHeight="1">
      <c r="A5" s="298" t="s">
        <v>9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</row>
    <row r="6" spans="1:21" ht="12" customHeight="1">
      <c r="A6" s="130"/>
      <c r="B6" s="111"/>
      <c r="C6" s="112"/>
      <c r="D6" s="112"/>
      <c r="E6" s="112"/>
      <c r="F6" s="112"/>
      <c r="G6" s="112"/>
      <c r="H6" s="111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</row>
    <row r="7" spans="1:22" s="116" customFormat="1" ht="19.5" customHeight="1">
      <c r="A7" s="305" t="s">
        <v>480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129"/>
    </row>
    <row r="8" spans="1:22" s="113" customFormat="1" ht="13.5" customHeight="1">
      <c r="A8" s="282" t="s">
        <v>542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</row>
    <row r="9" spans="1:21" ht="8.25" customHeight="1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</row>
    <row r="10" spans="1:22" s="145" customFormat="1" ht="13.5" customHeight="1">
      <c r="A10" s="143" t="s">
        <v>482</v>
      </c>
      <c r="B10" s="144"/>
      <c r="C10" s="144"/>
      <c r="D10" s="144"/>
      <c r="E10" s="144"/>
      <c r="F10" s="144"/>
      <c r="G10" s="144"/>
      <c r="H10" s="44"/>
      <c r="I10" s="44"/>
      <c r="K10" s="146"/>
      <c r="L10" s="146"/>
      <c r="M10" s="146"/>
      <c r="N10" s="146"/>
      <c r="O10" s="146"/>
      <c r="P10" s="146"/>
      <c r="Q10" s="146"/>
      <c r="R10" s="146"/>
      <c r="S10" s="146"/>
      <c r="T10" s="46"/>
      <c r="U10" s="137" t="s">
        <v>541</v>
      </c>
      <c r="V10" s="147"/>
    </row>
    <row r="11" spans="1:21" ht="17.25" customHeight="1">
      <c r="A11" s="288" t="s">
        <v>7</v>
      </c>
      <c r="B11" s="284" t="s">
        <v>1</v>
      </c>
      <c r="C11" s="283" t="s">
        <v>12</v>
      </c>
      <c r="D11" s="283" t="s">
        <v>2</v>
      </c>
      <c r="E11" s="284" t="s">
        <v>0</v>
      </c>
      <c r="F11" s="283" t="s">
        <v>10</v>
      </c>
      <c r="G11" s="283" t="s">
        <v>19</v>
      </c>
      <c r="H11" s="284" t="s">
        <v>3</v>
      </c>
      <c r="I11" s="285" t="s">
        <v>513</v>
      </c>
      <c r="J11" s="285"/>
      <c r="K11" s="285"/>
      <c r="L11" s="286" t="s">
        <v>470</v>
      </c>
      <c r="M11" s="286"/>
      <c r="N11" s="286"/>
      <c r="O11" s="285" t="s">
        <v>514</v>
      </c>
      <c r="P11" s="285"/>
      <c r="Q11" s="285"/>
      <c r="R11" s="278" t="s">
        <v>468</v>
      </c>
      <c r="S11" s="278" t="s">
        <v>469</v>
      </c>
      <c r="T11" s="279" t="s">
        <v>4</v>
      </c>
      <c r="U11" s="280" t="s">
        <v>11</v>
      </c>
    </row>
    <row r="12" spans="1:21" ht="53.25" customHeight="1">
      <c r="A12" s="288"/>
      <c r="B12" s="284"/>
      <c r="C12" s="283"/>
      <c r="D12" s="283"/>
      <c r="E12" s="284"/>
      <c r="F12" s="283"/>
      <c r="G12" s="283"/>
      <c r="H12" s="284"/>
      <c r="I12" s="131" t="s">
        <v>5</v>
      </c>
      <c r="J12" s="132" t="s">
        <v>6</v>
      </c>
      <c r="K12" s="131" t="s">
        <v>7</v>
      </c>
      <c r="L12" s="133" t="s">
        <v>5</v>
      </c>
      <c r="M12" s="132" t="s">
        <v>6</v>
      </c>
      <c r="N12" s="131" t="s">
        <v>7</v>
      </c>
      <c r="O12" s="133" t="s">
        <v>5</v>
      </c>
      <c r="P12" s="132" t="s">
        <v>6</v>
      </c>
      <c r="Q12" s="131" t="s">
        <v>7</v>
      </c>
      <c r="R12" s="278"/>
      <c r="S12" s="278"/>
      <c r="T12" s="279"/>
      <c r="U12" s="280"/>
    </row>
    <row r="13" spans="1:21" ht="12.75">
      <c r="A13" s="306" t="s">
        <v>481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8"/>
    </row>
    <row r="14" spans="1:38" s="119" customFormat="1" ht="56.25" customHeight="1">
      <c r="A14" s="87">
        <f>RANK(U14,$U$14:$U$17,0)</f>
        <v>1</v>
      </c>
      <c r="B14" s="139" t="s">
        <v>552</v>
      </c>
      <c r="C14" s="34" t="s">
        <v>553</v>
      </c>
      <c r="D14" s="72" t="s">
        <v>28</v>
      </c>
      <c r="E14" s="86" t="s">
        <v>588</v>
      </c>
      <c r="F14" s="140"/>
      <c r="G14" s="70"/>
      <c r="H14" s="141" t="s">
        <v>496</v>
      </c>
      <c r="I14" s="88">
        <v>208.5</v>
      </c>
      <c r="J14" s="71">
        <f>I14/3.3-IF($R14=1,0.5,IF($R14=2,1.5,0))</f>
        <v>63.18181818181819</v>
      </c>
      <c r="K14" s="89">
        <f>RANK(J14,J$14:J$17)</f>
        <v>2</v>
      </c>
      <c r="L14" s="88">
        <v>219.5</v>
      </c>
      <c r="M14" s="71">
        <f>L14/3.3-IF($R14=1,0.5,IF($R14=2,1.5,0))</f>
        <v>66.51515151515152</v>
      </c>
      <c r="N14" s="89">
        <f>RANK(M14,M$14:M$17)</f>
        <v>1</v>
      </c>
      <c r="O14" s="88">
        <v>214</v>
      </c>
      <c r="P14" s="71">
        <f>O14/3.3-IF($R14=1,0.5,IF($R14=2,1.5,0))</f>
        <v>64.84848484848486</v>
      </c>
      <c r="Q14" s="89">
        <f>RANK(P14,P$14:P$17)</f>
        <v>2</v>
      </c>
      <c r="R14" s="89"/>
      <c r="S14" s="91"/>
      <c r="T14" s="90">
        <f>I14+O14+L14</f>
        <v>642</v>
      </c>
      <c r="U14" s="108">
        <f>ROUND(SUM(J14,M14,P14)/3,3)</f>
        <v>64.848</v>
      </c>
      <c r="V14" s="134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</row>
    <row r="15" spans="1:38" s="119" customFormat="1" ht="56.25" customHeight="1">
      <c r="A15" s="87">
        <f>RANK(U15,$U$14:$U$17,0)</f>
        <v>2</v>
      </c>
      <c r="B15" s="139" t="s">
        <v>535</v>
      </c>
      <c r="C15" s="181" t="s">
        <v>536</v>
      </c>
      <c r="D15" s="72" t="s">
        <v>28</v>
      </c>
      <c r="E15" s="85" t="s">
        <v>585</v>
      </c>
      <c r="F15" s="182" t="s">
        <v>586</v>
      </c>
      <c r="G15" s="70" t="s">
        <v>539</v>
      </c>
      <c r="H15" s="177" t="s">
        <v>587</v>
      </c>
      <c r="I15" s="88">
        <v>205.5</v>
      </c>
      <c r="J15" s="71">
        <f>I15/3.3-IF($R15=1,0.5,IF($R15=2,1.5,0))</f>
        <v>62.27272727272727</v>
      </c>
      <c r="K15" s="89">
        <f>RANK(J15,J$14:J$17)</f>
        <v>3</v>
      </c>
      <c r="L15" s="88">
        <v>216.5</v>
      </c>
      <c r="M15" s="71">
        <f>L15/3.3-IF($R15=1,0.5,IF($R15=2,1.5,0))</f>
        <v>65.60606060606061</v>
      </c>
      <c r="N15" s="89">
        <f>RANK(M15,M$14:M$17)</f>
        <v>2</v>
      </c>
      <c r="O15" s="88">
        <v>215</v>
      </c>
      <c r="P15" s="71">
        <f>O15/3.3-IF($R15=1,0.5,IF($R15=2,1.5,0))</f>
        <v>65.15151515151516</v>
      </c>
      <c r="Q15" s="89">
        <f>RANK(P15,P$14:P$17)</f>
        <v>1</v>
      </c>
      <c r="R15" s="89"/>
      <c r="S15" s="91"/>
      <c r="T15" s="90">
        <f>I15+O15+L15</f>
        <v>637</v>
      </c>
      <c r="U15" s="108">
        <f>ROUND(SUM(J15,M15,P15)/3,3)</f>
        <v>64.343</v>
      </c>
      <c r="V15" s="134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</row>
    <row r="16" spans="1:38" s="119" customFormat="1" ht="56.25" customHeight="1">
      <c r="A16" s="87">
        <f>RANK(U16,$U$14:$U$17,0)</f>
        <v>3</v>
      </c>
      <c r="B16" s="139" t="s">
        <v>521</v>
      </c>
      <c r="C16" s="34" t="s">
        <v>517</v>
      </c>
      <c r="D16" s="72" t="s">
        <v>21</v>
      </c>
      <c r="E16" s="138" t="s">
        <v>518</v>
      </c>
      <c r="F16" s="178" t="s">
        <v>519</v>
      </c>
      <c r="G16" s="28" t="s">
        <v>520</v>
      </c>
      <c r="H16" s="72" t="s">
        <v>496</v>
      </c>
      <c r="I16" s="88">
        <v>211</v>
      </c>
      <c r="J16" s="71">
        <f>I16/3.3-IF($R16=1,0.5,IF($R16=2,1.5,0))</f>
        <v>63.939393939393945</v>
      </c>
      <c r="K16" s="89">
        <f>RANK(J16,J$14:J$17)</f>
        <v>1</v>
      </c>
      <c r="L16" s="88">
        <v>211.5</v>
      </c>
      <c r="M16" s="71">
        <f>L16/3.3-IF($R16=1,0.5,IF($R16=2,1.5,0))</f>
        <v>64.0909090909091</v>
      </c>
      <c r="N16" s="89">
        <f>RANK(M16,M$14:M$17)</f>
        <v>3</v>
      </c>
      <c r="O16" s="88">
        <v>208.5</v>
      </c>
      <c r="P16" s="71">
        <f>O16/3.3-IF($R16=1,0.5,IF($R16=2,1.5,0))</f>
        <v>63.18181818181819</v>
      </c>
      <c r="Q16" s="89">
        <f>RANK(P16,P$14:P$17)</f>
        <v>3</v>
      </c>
      <c r="R16" s="89"/>
      <c r="S16" s="91"/>
      <c r="T16" s="90">
        <f>I16+O16+L16</f>
        <v>631</v>
      </c>
      <c r="U16" s="108">
        <f>ROUND(SUM(J16,M16,P16)/3,3)</f>
        <v>63.737</v>
      </c>
      <c r="V16" s="134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</row>
    <row r="17" spans="1:38" s="119" customFormat="1" ht="56.25" customHeight="1">
      <c r="A17" s="87">
        <f>RANK(U17,$U$14:$U$17,0)</f>
        <v>4</v>
      </c>
      <c r="B17" s="139" t="s">
        <v>552</v>
      </c>
      <c r="C17" s="34" t="s">
        <v>553</v>
      </c>
      <c r="D17" s="72" t="s">
        <v>28</v>
      </c>
      <c r="E17" s="138" t="s">
        <v>554</v>
      </c>
      <c r="F17" s="30" t="s">
        <v>555</v>
      </c>
      <c r="G17" s="28" t="s">
        <v>556</v>
      </c>
      <c r="H17" s="149" t="s">
        <v>496</v>
      </c>
      <c r="I17" s="88">
        <v>202</v>
      </c>
      <c r="J17" s="71">
        <f>I17/3.3-IF($R17=1,0.5,IF($R17=2,1.5,0))</f>
        <v>61.21212121212122</v>
      </c>
      <c r="K17" s="89">
        <f>RANK(J17,J$14:J$17)</f>
        <v>4</v>
      </c>
      <c r="L17" s="88">
        <v>211</v>
      </c>
      <c r="M17" s="71">
        <f>L17/3.3-IF($R17=1,0.5,IF($R17=2,1.5,0))</f>
        <v>63.939393939393945</v>
      </c>
      <c r="N17" s="89">
        <f>RANK(M17,M$14:M$17)</f>
        <v>4</v>
      </c>
      <c r="O17" s="88">
        <v>203.5</v>
      </c>
      <c r="P17" s="71">
        <f>O17/3.3-IF($R17=1,0.5,IF($R17=2,1.5,0))</f>
        <v>61.66666666666667</v>
      </c>
      <c r="Q17" s="89">
        <f>RANK(P17,P$14:P$17)</f>
        <v>4</v>
      </c>
      <c r="R17" s="89"/>
      <c r="S17" s="91"/>
      <c r="T17" s="90">
        <f>I17+O17+L17</f>
        <v>616.5</v>
      </c>
      <c r="U17" s="108">
        <f>ROUND(SUM(J17,M17,P17)/3,3)</f>
        <v>62.273</v>
      </c>
      <c r="V17" s="134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</row>
    <row r="18" spans="1:21" ht="19.5" customHeight="1">
      <c r="A18" s="120"/>
      <c r="B18" s="121"/>
      <c r="C18" s="121"/>
      <c r="D18" s="67"/>
      <c r="E18" s="68"/>
      <c r="F18" s="68"/>
      <c r="G18" s="68"/>
      <c r="H18" s="69"/>
      <c r="I18" s="122"/>
      <c r="J18" s="123"/>
      <c r="K18" s="124"/>
      <c r="L18" s="122"/>
      <c r="M18" s="123"/>
      <c r="N18" s="124"/>
      <c r="O18" s="122"/>
      <c r="P18" s="123"/>
      <c r="Q18" s="124"/>
      <c r="R18" s="122"/>
      <c r="S18" s="122"/>
      <c r="T18" s="125"/>
      <c r="U18" s="123"/>
    </row>
    <row r="19" spans="1:22" s="81" customFormat="1" ht="15" customHeight="1">
      <c r="A19" s="126"/>
      <c r="B19" s="295" t="s">
        <v>8</v>
      </c>
      <c r="C19" s="295"/>
      <c r="D19" s="295"/>
      <c r="E19" s="110"/>
      <c r="F19" s="110"/>
      <c r="G19" s="110"/>
      <c r="H19" s="80" t="s">
        <v>546</v>
      </c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35"/>
    </row>
    <row r="20" spans="1:22" s="81" customFormat="1" ht="16.5" customHeight="1">
      <c r="A20" s="126"/>
      <c r="B20" s="127"/>
      <c r="C20" s="127"/>
      <c r="D20" s="127"/>
      <c r="E20" s="110"/>
      <c r="F20" s="110"/>
      <c r="G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35"/>
    </row>
    <row r="21" spans="1:22" s="81" customFormat="1" ht="15" customHeight="1">
      <c r="A21" s="126"/>
      <c r="B21" s="295" t="s">
        <v>46</v>
      </c>
      <c r="C21" s="295"/>
      <c r="D21" s="295"/>
      <c r="E21" s="110"/>
      <c r="F21" s="110"/>
      <c r="G21" s="110"/>
      <c r="H21" s="80" t="s">
        <v>592</v>
      </c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35"/>
    </row>
    <row r="26" spans="1:38" s="22" customFormat="1" ht="12.75">
      <c r="A26" s="128"/>
      <c r="B26" s="113"/>
      <c r="C26" s="21"/>
      <c r="D26" s="21"/>
      <c r="E26" s="21"/>
      <c r="F26" s="21"/>
      <c r="G26" s="21"/>
      <c r="H26" s="113"/>
      <c r="V26" s="48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</row>
  </sheetData>
  <sheetProtection/>
  <mergeCells count="23">
    <mergeCell ref="B19:D19"/>
    <mergeCell ref="B21:D21"/>
    <mergeCell ref="A2:U2"/>
    <mergeCell ref="A3:U3"/>
    <mergeCell ref="R11:R12"/>
    <mergeCell ref="S11:S12"/>
    <mergeCell ref="T11:T12"/>
    <mergeCell ref="U11:U12"/>
    <mergeCell ref="A13:U13"/>
    <mergeCell ref="F11:F12"/>
    <mergeCell ref="L11:N11"/>
    <mergeCell ref="O11:Q11"/>
    <mergeCell ref="A5:U5"/>
    <mergeCell ref="A7:U7"/>
    <mergeCell ref="A8:V8"/>
    <mergeCell ref="A11:A12"/>
    <mergeCell ref="B11:B12"/>
    <mergeCell ref="C11:C12"/>
    <mergeCell ref="D11:D12"/>
    <mergeCell ref="E11:E12"/>
    <mergeCell ref="G11:G12"/>
    <mergeCell ref="H11:H12"/>
    <mergeCell ref="I11:K11"/>
  </mergeCells>
  <printOptions horizontalCentered="1"/>
  <pageMargins left="0" right="0" top="0.3937007874015748" bottom="0" header="0" footer="0"/>
  <pageSetup fitToHeight="2" fitToWidth="1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I27"/>
  <sheetViews>
    <sheetView view="pageBreakPreview" zoomScale="115" zoomScaleNormal="50" zoomScaleSheetLayoutView="115" zoomScalePageLayoutView="0" workbookViewId="0" topLeftCell="A1">
      <selection activeCell="M27" sqref="M27"/>
    </sheetView>
  </sheetViews>
  <sheetFormatPr defaultColWidth="9.140625" defaultRowHeight="15"/>
  <cols>
    <col min="1" max="1" width="3.28125" style="128" customWidth="1"/>
    <col min="2" max="2" width="16.7109375" style="22" customWidth="1"/>
    <col min="3" max="3" width="2.57421875" style="22" hidden="1" customWidth="1"/>
    <col min="4" max="4" width="4.8515625" style="22" customWidth="1"/>
    <col min="5" max="5" width="28.7109375" style="22" customWidth="1"/>
    <col min="6" max="6" width="5.421875" style="22" customWidth="1"/>
    <col min="7" max="7" width="11.140625" style="22" customWidth="1"/>
    <col min="8" max="8" width="18.7109375" style="22" customWidth="1"/>
    <col min="9" max="13" width="8.28125" style="22" customWidth="1"/>
    <col min="14" max="14" width="2.421875" style="22" customWidth="1"/>
    <col min="15" max="15" width="5.421875" style="22" customWidth="1"/>
    <col min="16" max="16" width="6.28125" style="22" customWidth="1"/>
    <col min="17" max="16384" width="9.140625" style="21" customWidth="1"/>
  </cols>
  <sheetData>
    <row r="1" spans="1:35" s="11" customFormat="1" ht="14.25">
      <c r="A1" s="82" t="s">
        <v>13</v>
      </c>
      <c r="C1" s="10" t="s">
        <v>14</v>
      </c>
      <c r="D1" s="12"/>
      <c r="E1" s="12"/>
      <c r="F1" s="10" t="s">
        <v>15</v>
      </c>
      <c r="G1" s="10"/>
      <c r="I1" s="12"/>
      <c r="J1" s="15"/>
      <c r="K1" s="14" t="s">
        <v>17</v>
      </c>
      <c r="L1" s="13"/>
      <c r="M1" s="15"/>
      <c r="N1" s="15"/>
      <c r="P1" s="158" t="s">
        <v>18</v>
      </c>
      <c r="S1" s="16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I1" s="18"/>
    </row>
    <row r="2" spans="1:23" ht="25.5">
      <c r="A2" s="314" t="s">
        <v>543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159"/>
      <c r="R2" s="159"/>
      <c r="S2" s="159"/>
      <c r="T2" s="159"/>
      <c r="U2" s="159"/>
      <c r="V2" s="159"/>
      <c r="W2" s="159"/>
    </row>
    <row r="3" spans="1:23" ht="15.75">
      <c r="A3" s="300" t="s">
        <v>506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160"/>
      <c r="R3" s="160"/>
      <c r="S3" s="160"/>
      <c r="T3" s="160"/>
      <c r="U3" s="160"/>
      <c r="V3" s="160"/>
      <c r="W3" s="160"/>
    </row>
    <row r="4" spans="1:16" ht="7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1:16" ht="18.75">
      <c r="A5" s="315" t="s">
        <v>9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</row>
    <row r="6" spans="1:16" s="113" customFormat="1" ht="15.75" customHeight="1">
      <c r="A6" s="316" t="s">
        <v>590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</row>
    <row r="7" spans="1:16" ht="9" customHeight="1">
      <c r="A7" s="174"/>
      <c r="B7" s="175"/>
      <c r="C7" s="175"/>
      <c r="D7" s="175"/>
      <c r="E7" s="175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</row>
    <row r="8" spans="1:16" s="77" customFormat="1" ht="13.5" customHeight="1">
      <c r="A8" s="162" t="s">
        <v>482</v>
      </c>
      <c r="B8" s="75"/>
      <c r="C8" s="75"/>
      <c r="D8" s="75"/>
      <c r="E8" s="75"/>
      <c r="F8" s="75"/>
      <c r="G8" s="75"/>
      <c r="H8" s="76"/>
      <c r="I8" s="76"/>
      <c r="J8" s="78"/>
      <c r="K8" s="78"/>
      <c r="L8" s="78"/>
      <c r="M8" s="78"/>
      <c r="N8" s="78"/>
      <c r="O8" s="79"/>
      <c r="P8" s="137" t="s">
        <v>541</v>
      </c>
    </row>
    <row r="9" spans="1:16" ht="17.25" customHeight="1">
      <c r="A9" s="288" t="s">
        <v>7</v>
      </c>
      <c r="B9" s="297" t="s">
        <v>1</v>
      </c>
      <c r="C9" s="287" t="s">
        <v>12</v>
      </c>
      <c r="D9" s="287" t="s">
        <v>2</v>
      </c>
      <c r="E9" s="297" t="s">
        <v>0</v>
      </c>
      <c r="F9" s="287" t="s">
        <v>10</v>
      </c>
      <c r="G9" s="287" t="s">
        <v>19</v>
      </c>
      <c r="H9" s="284" t="s">
        <v>3</v>
      </c>
      <c r="I9" s="283" t="s">
        <v>507</v>
      </c>
      <c r="J9" s="283" t="s">
        <v>508</v>
      </c>
      <c r="K9" s="283" t="s">
        <v>509</v>
      </c>
      <c r="L9" s="283" t="s">
        <v>510</v>
      </c>
      <c r="M9" s="283" t="s">
        <v>511</v>
      </c>
      <c r="N9" s="278" t="s">
        <v>512</v>
      </c>
      <c r="O9" s="279" t="s">
        <v>4</v>
      </c>
      <c r="P9" s="280" t="s">
        <v>11</v>
      </c>
    </row>
    <row r="10" spans="1:16" ht="55.5" customHeight="1">
      <c r="A10" s="288"/>
      <c r="B10" s="312"/>
      <c r="C10" s="313"/>
      <c r="D10" s="313"/>
      <c r="E10" s="312"/>
      <c r="F10" s="313"/>
      <c r="G10" s="313"/>
      <c r="H10" s="284"/>
      <c r="I10" s="283"/>
      <c r="J10" s="283"/>
      <c r="K10" s="283"/>
      <c r="L10" s="283"/>
      <c r="M10" s="283"/>
      <c r="N10" s="278"/>
      <c r="O10" s="279"/>
      <c r="P10" s="280"/>
    </row>
    <row r="11" spans="1:16" s="116" customFormat="1" ht="20.25">
      <c r="A11" s="309" t="s">
        <v>516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1"/>
    </row>
    <row r="12" spans="1:35" s="119" customFormat="1" ht="27" customHeight="1">
      <c r="A12" s="117">
        <v>1</v>
      </c>
      <c r="B12" s="139" t="s">
        <v>523</v>
      </c>
      <c r="C12" s="34" t="s">
        <v>524</v>
      </c>
      <c r="D12" s="72" t="s">
        <v>21</v>
      </c>
      <c r="E12" s="86" t="s">
        <v>591</v>
      </c>
      <c r="F12" s="32"/>
      <c r="G12" s="37"/>
      <c r="H12" s="177" t="s">
        <v>484</v>
      </c>
      <c r="I12" s="163">
        <v>7</v>
      </c>
      <c r="J12" s="164">
        <v>7.1</v>
      </c>
      <c r="K12" s="164">
        <v>7.4</v>
      </c>
      <c r="L12" s="163">
        <v>7.5</v>
      </c>
      <c r="M12" s="163">
        <v>7.5</v>
      </c>
      <c r="N12" s="165"/>
      <c r="O12" s="90">
        <f>I12+J12+K12+L12+M12</f>
        <v>36.5</v>
      </c>
      <c r="P12" s="166">
        <f>O12*2</f>
        <v>73</v>
      </c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</row>
    <row r="13" spans="1:35" s="119" customFormat="1" ht="12.75" customHeight="1">
      <c r="A13" s="151"/>
      <c r="B13" s="167"/>
      <c r="C13" s="56"/>
      <c r="D13" s="152"/>
      <c r="E13" s="168"/>
      <c r="F13" s="173"/>
      <c r="G13" s="153"/>
      <c r="H13" s="154"/>
      <c r="I13" s="169"/>
      <c r="J13" s="170"/>
      <c r="K13" s="170"/>
      <c r="L13" s="169"/>
      <c r="M13" s="169"/>
      <c r="N13" s="171"/>
      <c r="O13" s="155"/>
      <c r="P13" s="172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</row>
    <row r="14" spans="1:16" s="77" customFormat="1" ht="13.5" customHeight="1">
      <c r="A14" s="162" t="s">
        <v>482</v>
      </c>
      <c r="B14" s="75"/>
      <c r="C14" s="75"/>
      <c r="D14" s="75"/>
      <c r="E14" s="75"/>
      <c r="F14" s="75"/>
      <c r="G14" s="75"/>
      <c r="H14" s="76"/>
      <c r="I14" s="76"/>
      <c r="J14" s="78"/>
      <c r="K14" s="78"/>
      <c r="L14" s="78"/>
      <c r="M14" s="78"/>
      <c r="N14" s="78"/>
      <c r="O14" s="79"/>
      <c r="P14" s="137" t="s">
        <v>647</v>
      </c>
    </row>
    <row r="15" spans="1:16" ht="17.25" customHeight="1">
      <c r="A15" s="288" t="s">
        <v>7</v>
      </c>
      <c r="B15" s="297" t="s">
        <v>1</v>
      </c>
      <c r="C15" s="287" t="s">
        <v>12</v>
      </c>
      <c r="D15" s="287" t="s">
        <v>2</v>
      </c>
      <c r="E15" s="297" t="s">
        <v>0</v>
      </c>
      <c r="F15" s="287" t="s">
        <v>10</v>
      </c>
      <c r="G15" s="287" t="s">
        <v>19</v>
      </c>
      <c r="H15" s="284" t="s">
        <v>3</v>
      </c>
      <c r="I15" s="283" t="s">
        <v>507</v>
      </c>
      <c r="J15" s="283" t="s">
        <v>508</v>
      </c>
      <c r="K15" s="283" t="s">
        <v>509</v>
      </c>
      <c r="L15" s="283" t="s">
        <v>510</v>
      </c>
      <c r="M15" s="283" t="s">
        <v>511</v>
      </c>
      <c r="N15" s="278" t="s">
        <v>512</v>
      </c>
      <c r="O15" s="279" t="s">
        <v>4</v>
      </c>
      <c r="P15" s="280" t="s">
        <v>11</v>
      </c>
    </row>
    <row r="16" spans="1:16" ht="55.5" customHeight="1">
      <c r="A16" s="288"/>
      <c r="B16" s="312"/>
      <c r="C16" s="313"/>
      <c r="D16" s="313"/>
      <c r="E16" s="312"/>
      <c r="F16" s="313"/>
      <c r="G16" s="313"/>
      <c r="H16" s="284"/>
      <c r="I16" s="283"/>
      <c r="J16" s="283"/>
      <c r="K16" s="283"/>
      <c r="L16" s="283"/>
      <c r="M16" s="283"/>
      <c r="N16" s="278"/>
      <c r="O16" s="279"/>
      <c r="P16" s="280"/>
    </row>
    <row r="17" spans="1:16" s="116" customFormat="1" ht="20.25">
      <c r="A17" s="309" t="s">
        <v>516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1"/>
    </row>
    <row r="18" spans="1:35" s="119" customFormat="1" ht="27" customHeight="1">
      <c r="A18" s="117">
        <v>1</v>
      </c>
      <c r="B18" s="139" t="s">
        <v>684</v>
      </c>
      <c r="C18" s="34" t="s">
        <v>685</v>
      </c>
      <c r="D18" s="72">
        <v>2</v>
      </c>
      <c r="E18" s="138" t="s">
        <v>738</v>
      </c>
      <c r="F18" s="30" t="s">
        <v>739</v>
      </c>
      <c r="G18" s="70" t="s">
        <v>740</v>
      </c>
      <c r="H18" s="177" t="s">
        <v>689</v>
      </c>
      <c r="I18" s="163">
        <v>7</v>
      </c>
      <c r="J18" s="164">
        <v>6.9</v>
      </c>
      <c r="K18" s="164">
        <v>6.4</v>
      </c>
      <c r="L18" s="163">
        <v>7.2</v>
      </c>
      <c r="M18" s="163">
        <v>6.9</v>
      </c>
      <c r="N18" s="165"/>
      <c r="O18" s="90">
        <f>I18+J18+K18+L18+M18</f>
        <v>34.4</v>
      </c>
      <c r="P18" s="166">
        <f>O18*2</f>
        <v>68.8</v>
      </c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</row>
    <row r="19" spans="1:35" s="119" customFormat="1" ht="27" customHeight="1">
      <c r="A19" s="151"/>
      <c r="B19" s="219"/>
      <c r="C19" s="56"/>
      <c r="D19" s="152"/>
      <c r="E19" s="168"/>
      <c r="F19" s="220"/>
      <c r="G19" s="63"/>
      <c r="H19" s="152"/>
      <c r="I19" s="169"/>
      <c r="J19" s="170"/>
      <c r="K19" s="170"/>
      <c r="L19" s="169"/>
      <c r="M19" s="169"/>
      <c r="N19" s="171"/>
      <c r="O19" s="155"/>
      <c r="P19" s="172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</row>
    <row r="20" spans="1:16" s="81" customFormat="1" ht="15" customHeight="1">
      <c r="A20" s="126"/>
      <c r="B20" s="295" t="s">
        <v>8</v>
      </c>
      <c r="C20" s="295"/>
      <c r="D20" s="295"/>
      <c r="E20" s="110"/>
      <c r="F20" s="110"/>
      <c r="G20" s="110"/>
      <c r="H20" s="80" t="s">
        <v>546</v>
      </c>
      <c r="I20" s="110"/>
      <c r="J20" s="110"/>
      <c r="K20" s="110"/>
      <c r="L20" s="110"/>
      <c r="M20" s="110"/>
      <c r="N20" s="110"/>
      <c r="O20" s="110"/>
      <c r="P20" s="110"/>
    </row>
    <row r="21" spans="1:16" s="81" customFormat="1" ht="12" customHeight="1">
      <c r="A21" s="126"/>
      <c r="B21" s="127"/>
      <c r="C21" s="127"/>
      <c r="D21" s="127"/>
      <c r="E21" s="110"/>
      <c r="F21" s="110"/>
      <c r="G21" s="110"/>
      <c r="I21" s="110"/>
      <c r="J21" s="110"/>
      <c r="K21" s="110"/>
      <c r="L21" s="110"/>
      <c r="M21" s="110"/>
      <c r="N21" s="110"/>
      <c r="O21" s="110"/>
      <c r="P21" s="110"/>
    </row>
    <row r="22" spans="1:16" s="81" customFormat="1" ht="15" customHeight="1">
      <c r="A22" s="126"/>
      <c r="B22" s="295" t="s">
        <v>46</v>
      </c>
      <c r="C22" s="295"/>
      <c r="D22" s="295"/>
      <c r="E22" s="110"/>
      <c r="F22" s="110"/>
      <c r="G22" s="110"/>
      <c r="H22" s="80" t="s">
        <v>592</v>
      </c>
      <c r="I22" s="110"/>
      <c r="J22" s="110"/>
      <c r="K22" s="110"/>
      <c r="L22" s="110"/>
      <c r="M22" s="110"/>
      <c r="N22" s="110"/>
      <c r="O22" s="110"/>
      <c r="P22" s="110"/>
    </row>
    <row r="27" spans="2:8" ht="12.75">
      <c r="B27" s="113"/>
      <c r="C27" s="113"/>
      <c r="D27" s="113"/>
      <c r="E27" s="113"/>
      <c r="F27" s="21"/>
      <c r="G27" s="21"/>
      <c r="H27" s="21"/>
    </row>
  </sheetData>
  <sheetProtection/>
  <mergeCells count="40">
    <mergeCell ref="O9:O10"/>
    <mergeCell ref="D9:D10"/>
    <mergeCell ref="E9:E10"/>
    <mergeCell ref="I9:I10"/>
    <mergeCell ref="B20:D20"/>
    <mergeCell ref="B22:D22"/>
    <mergeCell ref="G15:G16"/>
    <mergeCell ref="H15:H16"/>
    <mergeCell ref="I15:I16"/>
    <mergeCell ref="J15:J16"/>
    <mergeCell ref="F9:F10"/>
    <mergeCell ref="G9:G10"/>
    <mergeCell ref="H9:H10"/>
    <mergeCell ref="P9:P10"/>
    <mergeCell ref="A11:P11"/>
    <mergeCell ref="J9:J10"/>
    <mergeCell ref="K9:K10"/>
    <mergeCell ref="L9:L10"/>
    <mergeCell ref="M9:M10"/>
    <mergeCell ref="N9:N10"/>
    <mergeCell ref="D15:D16"/>
    <mergeCell ref="E15:E16"/>
    <mergeCell ref="F15:F16"/>
    <mergeCell ref="A2:P2"/>
    <mergeCell ref="A3:P3"/>
    <mergeCell ref="A5:P5"/>
    <mergeCell ref="A6:P6"/>
    <mergeCell ref="A9:A10"/>
    <mergeCell ref="B9:B10"/>
    <mergeCell ref="C9:C10"/>
    <mergeCell ref="A17:P17"/>
    <mergeCell ref="K15:K16"/>
    <mergeCell ref="L15:L16"/>
    <mergeCell ref="M15:M16"/>
    <mergeCell ref="N15:N16"/>
    <mergeCell ref="O15:O16"/>
    <mergeCell ref="P15:P16"/>
    <mergeCell ref="A15:A16"/>
    <mergeCell ref="B15:B16"/>
    <mergeCell ref="C15:C16"/>
  </mergeCells>
  <printOptions horizontalCentered="1"/>
  <pageMargins left="0" right="0" top="0" bottom="0" header="0" footer="0"/>
  <pageSetup fitToHeight="2" fitToWidth="1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J39"/>
  <sheetViews>
    <sheetView view="pageBreakPreview" zoomScaleNormal="50" zoomScaleSheetLayoutView="100" zoomScalePageLayoutView="0" workbookViewId="0" topLeftCell="A19">
      <selection activeCell="S31" sqref="S31"/>
    </sheetView>
  </sheetViews>
  <sheetFormatPr defaultColWidth="9.140625" defaultRowHeight="15"/>
  <cols>
    <col min="1" max="1" width="3.57421875" style="84" customWidth="1"/>
    <col min="2" max="2" width="18.140625" style="3" customWidth="1"/>
    <col min="3" max="3" width="2.57421875" style="3" hidden="1" customWidth="1"/>
    <col min="4" max="4" width="5.57421875" style="3" customWidth="1"/>
    <col min="5" max="5" width="37.28125" style="3" customWidth="1"/>
    <col min="6" max="6" width="6.57421875" style="3" customWidth="1"/>
    <col min="7" max="7" width="13.7109375" style="3" customWidth="1"/>
    <col min="8" max="8" width="22.140625" style="3" customWidth="1"/>
    <col min="9" max="12" width="4.28125" style="3" customWidth="1"/>
    <col min="13" max="13" width="4.57421875" style="3" customWidth="1"/>
    <col min="14" max="14" width="6.8515625" style="3" customWidth="1"/>
    <col min="15" max="15" width="6.28125" style="3" customWidth="1"/>
    <col min="16" max="16" width="6.8515625" style="3" customWidth="1"/>
    <col min="17" max="18" width="2.421875" style="3" customWidth="1"/>
    <col min="19" max="19" width="7.28125" style="3" customWidth="1"/>
    <col min="20" max="16384" width="9.140625" style="1" customWidth="1"/>
  </cols>
  <sheetData>
    <row r="1" spans="1:36" s="11" customFormat="1" ht="15">
      <c r="A1" s="82" t="s">
        <v>13</v>
      </c>
      <c r="C1" s="10" t="s">
        <v>14</v>
      </c>
      <c r="D1" s="12"/>
      <c r="E1" s="12"/>
      <c r="F1" s="10" t="s">
        <v>15</v>
      </c>
      <c r="G1" s="10"/>
      <c r="H1" s="92"/>
      <c r="I1" s="93"/>
      <c r="K1" s="94"/>
      <c r="L1" s="95"/>
      <c r="M1" s="96"/>
      <c r="N1" s="94" t="s">
        <v>17</v>
      </c>
      <c r="O1" s="92"/>
      <c r="P1" s="94" t="s">
        <v>16</v>
      </c>
      <c r="Q1" s="95"/>
      <c r="R1" s="95"/>
      <c r="S1" s="102" t="s">
        <v>18</v>
      </c>
      <c r="T1" s="16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J1" s="18"/>
    </row>
    <row r="2" spans="1:24" s="179" customFormat="1" ht="27" customHeight="1">
      <c r="A2" s="299" t="s">
        <v>544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188"/>
      <c r="U2" s="188"/>
      <c r="V2" s="188"/>
      <c r="W2" s="188"/>
      <c r="X2" s="189"/>
    </row>
    <row r="3" spans="1:23" s="179" customFormat="1" ht="15.75">
      <c r="A3" s="300" t="s">
        <v>545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190"/>
      <c r="U3" s="190"/>
      <c r="V3" s="190"/>
      <c r="W3" s="190"/>
    </row>
    <row r="4" spans="1:19" s="101" customFormat="1" ht="6.75" customHeight="1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</row>
    <row r="5" spans="1:19" s="193" customFormat="1" ht="18.75">
      <c r="A5" s="340" t="s">
        <v>9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</row>
    <row r="6" spans="1:19" s="101" customFormat="1" ht="6.75" customHeight="1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</row>
    <row r="7" spans="1:19" s="77" customFormat="1" ht="13.5" customHeight="1">
      <c r="A7" s="143" t="s">
        <v>482</v>
      </c>
      <c r="B7" s="75"/>
      <c r="C7" s="75"/>
      <c r="D7" s="75"/>
      <c r="E7" s="75"/>
      <c r="F7" s="75"/>
      <c r="G7" s="75"/>
      <c r="H7" s="76"/>
      <c r="I7" s="76"/>
      <c r="J7" s="187"/>
      <c r="K7" s="187"/>
      <c r="L7" s="78"/>
      <c r="M7" s="78"/>
      <c r="N7" s="78"/>
      <c r="O7" s="76"/>
      <c r="P7" s="76"/>
      <c r="Q7" s="78"/>
      <c r="R7" s="78"/>
      <c r="S7" s="137" t="s">
        <v>541</v>
      </c>
    </row>
    <row r="8" spans="1:19" ht="15" customHeight="1">
      <c r="A8" s="330" t="s">
        <v>7</v>
      </c>
      <c r="B8" s="332" t="s">
        <v>1</v>
      </c>
      <c r="C8" s="334" t="s">
        <v>12</v>
      </c>
      <c r="D8" s="334" t="s">
        <v>2</v>
      </c>
      <c r="E8" s="332" t="s">
        <v>0</v>
      </c>
      <c r="F8" s="334" t="s">
        <v>10</v>
      </c>
      <c r="G8" s="334" t="s">
        <v>19</v>
      </c>
      <c r="H8" s="332" t="s">
        <v>3</v>
      </c>
      <c r="I8" s="338" t="s">
        <v>513</v>
      </c>
      <c r="J8" s="338"/>
      <c r="K8" s="338"/>
      <c r="L8" s="338"/>
      <c r="M8" s="338"/>
      <c r="N8" s="338"/>
      <c r="O8" s="337" t="s">
        <v>470</v>
      </c>
      <c r="P8" s="337"/>
      <c r="Q8" s="322" t="s">
        <v>468</v>
      </c>
      <c r="R8" s="322" t="s">
        <v>469</v>
      </c>
      <c r="S8" s="324" t="s">
        <v>478</v>
      </c>
    </row>
    <row r="9" spans="1:19" ht="21" customHeight="1">
      <c r="A9" s="330"/>
      <c r="B9" s="332"/>
      <c r="C9" s="334"/>
      <c r="D9" s="334"/>
      <c r="E9" s="332"/>
      <c r="F9" s="334"/>
      <c r="G9" s="334"/>
      <c r="H9" s="332"/>
      <c r="I9" s="326" t="s">
        <v>472</v>
      </c>
      <c r="J9" s="326"/>
      <c r="K9" s="326"/>
      <c r="L9" s="326"/>
      <c r="M9" s="326"/>
      <c r="N9" s="326"/>
      <c r="O9" s="326" t="s">
        <v>473</v>
      </c>
      <c r="P9" s="326"/>
      <c r="Q9" s="322"/>
      <c r="R9" s="322"/>
      <c r="S9" s="324"/>
    </row>
    <row r="10" spans="1:19" ht="64.5" customHeight="1">
      <c r="A10" s="331"/>
      <c r="B10" s="333"/>
      <c r="C10" s="335"/>
      <c r="D10" s="335"/>
      <c r="E10" s="333"/>
      <c r="F10" s="335"/>
      <c r="G10" s="335"/>
      <c r="H10" s="333"/>
      <c r="I10" s="254" t="s">
        <v>474</v>
      </c>
      <c r="J10" s="254" t="s">
        <v>475</v>
      </c>
      <c r="K10" s="254" t="s">
        <v>476</v>
      </c>
      <c r="L10" s="254" t="s">
        <v>477</v>
      </c>
      <c r="M10" s="254" t="s">
        <v>5</v>
      </c>
      <c r="N10" s="255" t="s">
        <v>6</v>
      </c>
      <c r="O10" s="254" t="s">
        <v>5</v>
      </c>
      <c r="P10" s="255" t="s">
        <v>6</v>
      </c>
      <c r="Q10" s="323"/>
      <c r="R10" s="323"/>
      <c r="S10" s="325"/>
    </row>
    <row r="11" spans="1:19" s="100" customFormat="1" ht="18.75" customHeight="1">
      <c r="A11" s="327" t="s">
        <v>479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9"/>
    </row>
    <row r="12" spans="1:19" s="193" customFormat="1" ht="11.25" customHeight="1">
      <c r="A12" s="317" t="s">
        <v>626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8"/>
    </row>
    <row r="13" spans="1:36" s="74" customFormat="1" ht="15">
      <c r="A13" s="319" t="s">
        <v>625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1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</row>
    <row r="14" spans="1:19" s="77" customFormat="1" ht="13.5" customHeight="1">
      <c r="A14" s="143" t="s">
        <v>482</v>
      </c>
      <c r="B14" s="75"/>
      <c r="C14" s="75"/>
      <c r="D14" s="75"/>
      <c r="E14" s="75"/>
      <c r="F14" s="75"/>
      <c r="G14" s="75"/>
      <c r="H14" s="76"/>
      <c r="I14" s="76"/>
      <c r="J14" s="187"/>
      <c r="K14" s="187"/>
      <c r="L14" s="78"/>
      <c r="M14" s="78"/>
      <c r="N14" s="78"/>
      <c r="O14" s="76"/>
      <c r="P14" s="76"/>
      <c r="Q14" s="78"/>
      <c r="R14" s="78"/>
      <c r="S14" s="137" t="s">
        <v>541</v>
      </c>
    </row>
    <row r="15" spans="1:36" s="74" customFormat="1" ht="29.25" customHeight="1">
      <c r="A15" s="256">
        <f>RANK(S15,$S$15:$S$17,0)</f>
        <v>1</v>
      </c>
      <c r="B15" s="230" t="s">
        <v>595</v>
      </c>
      <c r="C15" s="231" t="s">
        <v>596</v>
      </c>
      <c r="D15" s="232" t="s">
        <v>255</v>
      </c>
      <c r="E15" s="257" t="s">
        <v>597</v>
      </c>
      <c r="F15" s="258" t="s">
        <v>583</v>
      </c>
      <c r="G15" s="235" t="s">
        <v>584</v>
      </c>
      <c r="H15" s="232" t="s">
        <v>551</v>
      </c>
      <c r="I15" s="259">
        <v>6.5</v>
      </c>
      <c r="J15" s="259">
        <v>6.3</v>
      </c>
      <c r="K15" s="259">
        <v>6.7</v>
      </c>
      <c r="L15" s="260">
        <v>6.6</v>
      </c>
      <c r="M15" s="261">
        <f>I15+J15+K15+L15</f>
        <v>26.1</v>
      </c>
      <c r="N15" s="238">
        <f>M15/0.4-IF($Q15=1,0.5,IF($Q15=2,1.5,0))</f>
        <v>65.25</v>
      </c>
      <c r="O15" s="262">
        <v>133.5</v>
      </c>
      <c r="P15" s="238">
        <f>O15/2-IF($Q15=1,0.5,IF($Q15=2,1.5,0))</f>
        <v>66.75</v>
      </c>
      <c r="Q15" s="263"/>
      <c r="R15" s="263"/>
      <c r="S15" s="264">
        <f>(N15+P15)/2</f>
        <v>66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</row>
    <row r="16" spans="1:36" s="74" customFormat="1" ht="29.25" customHeight="1">
      <c r="A16" s="87">
        <f>RANK(S16,$S$15:$S$17,0)</f>
        <v>2</v>
      </c>
      <c r="B16" s="139" t="s">
        <v>609</v>
      </c>
      <c r="C16" s="34" t="s">
        <v>610</v>
      </c>
      <c r="D16" s="72" t="s">
        <v>255</v>
      </c>
      <c r="E16" s="184" t="s">
        <v>611</v>
      </c>
      <c r="F16" s="142" t="s">
        <v>612</v>
      </c>
      <c r="G16" s="142" t="s">
        <v>613</v>
      </c>
      <c r="H16" s="177" t="s">
        <v>551</v>
      </c>
      <c r="I16" s="136">
        <v>6.3</v>
      </c>
      <c r="J16" s="136">
        <v>6.2</v>
      </c>
      <c r="K16" s="136">
        <v>6.4</v>
      </c>
      <c r="L16" s="28">
        <v>6.4</v>
      </c>
      <c r="M16" s="107">
        <f>I16+J16+K16+L16</f>
        <v>25.299999999999997</v>
      </c>
      <c r="N16" s="71">
        <f>M16/0.4-IF($Q16=1,0.5,IF($Q16=2,1.5,0))</f>
        <v>63.24999999999999</v>
      </c>
      <c r="O16" s="106">
        <v>131</v>
      </c>
      <c r="P16" s="71">
        <f>O16/2-IF($Q16=1,0.5,IF($Q16=2,1.5,0))</f>
        <v>65.5</v>
      </c>
      <c r="Q16" s="103"/>
      <c r="R16" s="103"/>
      <c r="S16" s="104">
        <f>(N16+P16)/2</f>
        <v>64.375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</row>
    <row r="17" spans="1:36" s="74" customFormat="1" ht="29.25" customHeight="1">
      <c r="A17" s="87">
        <f>RANK(S17,$S$15:$S$17,0)</f>
        <v>3</v>
      </c>
      <c r="B17" s="139" t="s">
        <v>603</v>
      </c>
      <c r="C17" s="34" t="s">
        <v>604</v>
      </c>
      <c r="D17" s="72">
        <v>2</v>
      </c>
      <c r="E17" s="138" t="s">
        <v>605</v>
      </c>
      <c r="F17" s="30" t="s">
        <v>606</v>
      </c>
      <c r="G17" s="37" t="s">
        <v>607</v>
      </c>
      <c r="H17" s="72" t="s">
        <v>608</v>
      </c>
      <c r="I17" s="136">
        <v>6.3</v>
      </c>
      <c r="J17" s="136">
        <v>6</v>
      </c>
      <c r="K17" s="136">
        <v>6.1</v>
      </c>
      <c r="L17" s="28">
        <v>6.3</v>
      </c>
      <c r="M17" s="107">
        <f>I17+J17+K17+L17</f>
        <v>24.7</v>
      </c>
      <c r="N17" s="71">
        <f>M17/0.4-IF($Q17=1,0.5,IF($Q17=2,1.5,0))</f>
        <v>61.74999999999999</v>
      </c>
      <c r="O17" s="106">
        <v>129</v>
      </c>
      <c r="P17" s="71">
        <f>O17/2-IF($Q17=1,0.5,IF($Q17=2,1.5,0))</f>
        <v>64.5</v>
      </c>
      <c r="Q17" s="103"/>
      <c r="R17" s="103"/>
      <c r="S17" s="104">
        <f>(N17+P17)/2</f>
        <v>63.125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19" ht="12.75" customHeight="1">
      <c r="A18" s="4"/>
      <c r="B18" s="5"/>
      <c r="C18" s="5"/>
      <c r="D18" s="67"/>
      <c r="E18" s="68"/>
      <c r="F18" s="68"/>
      <c r="G18" s="68"/>
      <c r="H18" s="69"/>
      <c r="I18" s="6"/>
      <c r="J18" s="7"/>
      <c r="K18" s="7"/>
      <c r="L18" s="8"/>
      <c r="M18" s="6"/>
      <c r="N18" s="7"/>
      <c r="O18" s="69"/>
      <c r="P18" s="69"/>
      <c r="Q18" s="6"/>
      <c r="R18" s="6"/>
      <c r="S18" s="7"/>
    </row>
    <row r="19" spans="1:19" s="100" customFormat="1" ht="18.75" customHeight="1">
      <c r="A19" s="327" t="s">
        <v>733</v>
      </c>
      <c r="B19" s="328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9"/>
    </row>
    <row r="20" spans="1:19" s="193" customFormat="1" ht="11.25" customHeight="1">
      <c r="A20" s="317" t="s">
        <v>626</v>
      </c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8"/>
    </row>
    <row r="21" spans="1:36" s="74" customFormat="1" ht="15">
      <c r="A21" s="381" t="s">
        <v>625</v>
      </c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2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19" s="77" customFormat="1" ht="13.5" customHeight="1">
      <c r="A22" s="383" t="s">
        <v>482</v>
      </c>
      <c r="B22" s="75"/>
      <c r="C22" s="75"/>
      <c r="D22" s="75"/>
      <c r="E22" s="75"/>
      <c r="F22" s="75"/>
      <c r="G22" s="75"/>
      <c r="H22" s="75"/>
      <c r="I22" s="75"/>
      <c r="J22" s="384"/>
      <c r="K22" s="384"/>
      <c r="L22" s="75"/>
      <c r="M22" s="75"/>
      <c r="N22" s="75"/>
      <c r="O22" s="75"/>
      <c r="P22" s="75"/>
      <c r="Q22" s="75"/>
      <c r="R22" s="75"/>
      <c r="S22" s="385" t="s">
        <v>647</v>
      </c>
    </row>
    <row r="23" spans="1:36" s="74" customFormat="1" ht="29.25" customHeight="1">
      <c r="A23" s="256">
        <f>RANK(S23,$S$23:$S$25,0)</f>
        <v>1</v>
      </c>
      <c r="B23" s="230" t="s">
        <v>737</v>
      </c>
      <c r="C23" s="231" t="s">
        <v>728</v>
      </c>
      <c r="D23" s="232" t="s">
        <v>255</v>
      </c>
      <c r="E23" s="378" t="s">
        <v>742</v>
      </c>
      <c r="F23" s="258" t="s">
        <v>741</v>
      </c>
      <c r="G23" s="379" t="s">
        <v>743</v>
      </c>
      <c r="H23" s="236" t="s">
        <v>484</v>
      </c>
      <c r="I23" s="259">
        <v>7</v>
      </c>
      <c r="J23" s="259">
        <v>6.8</v>
      </c>
      <c r="K23" s="259">
        <v>7</v>
      </c>
      <c r="L23" s="259">
        <v>7</v>
      </c>
      <c r="M23" s="261">
        <f>I23+J23+K23+L23</f>
        <v>27.8</v>
      </c>
      <c r="N23" s="238">
        <f>M23/0.4-IF($R23=1,0.5,IF($R23=2,1.5,0))</f>
        <v>69.5</v>
      </c>
      <c r="O23" s="262">
        <v>160</v>
      </c>
      <c r="P23" s="238">
        <f>O23/2.5-IF($R23=1,0.5,IF($R23=2,1.5,0))</f>
        <v>64</v>
      </c>
      <c r="Q23" s="263"/>
      <c r="R23" s="263"/>
      <c r="S23" s="264">
        <f>(N23+P23)/2</f>
        <v>66.75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</row>
    <row r="24" spans="1:36" s="74" customFormat="1" ht="29.25" customHeight="1">
      <c r="A24" s="256">
        <f>RANK(S24,$S$23:$S$25,0)</f>
        <v>2</v>
      </c>
      <c r="B24" s="139" t="s">
        <v>609</v>
      </c>
      <c r="C24" s="34" t="s">
        <v>610</v>
      </c>
      <c r="D24" s="72" t="s">
        <v>255</v>
      </c>
      <c r="E24" s="184" t="s">
        <v>611</v>
      </c>
      <c r="F24" s="142" t="s">
        <v>612</v>
      </c>
      <c r="G24" s="142" t="s">
        <v>613</v>
      </c>
      <c r="H24" s="177" t="s">
        <v>551</v>
      </c>
      <c r="I24" s="136">
        <v>6.2</v>
      </c>
      <c r="J24" s="136">
        <v>6.6</v>
      </c>
      <c r="K24" s="136">
        <v>6.8</v>
      </c>
      <c r="L24" s="28">
        <v>6.7</v>
      </c>
      <c r="M24" s="107">
        <f>I24+J24+K24+L24</f>
        <v>26.3</v>
      </c>
      <c r="N24" s="71">
        <f>M24/0.4-IF($R24=1,0.5,IF($R24=2,1.5,0))</f>
        <v>65.75</v>
      </c>
      <c r="O24" s="106">
        <v>159.5</v>
      </c>
      <c r="P24" s="71">
        <f>O24/2.5-IF($R24=1,0.5,IF($R24=2,1.5,0))</f>
        <v>63.8</v>
      </c>
      <c r="Q24" s="103"/>
      <c r="R24" s="103"/>
      <c r="S24" s="104">
        <f>(N24+P24)/2</f>
        <v>64.775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</row>
    <row r="25" spans="1:36" s="74" customFormat="1" ht="29.25" customHeight="1">
      <c r="A25" s="256">
        <f>RANK(S25,$S$23:$S$25,0)</f>
        <v>3</v>
      </c>
      <c r="B25" s="139" t="s">
        <v>595</v>
      </c>
      <c r="C25" s="34" t="s">
        <v>596</v>
      </c>
      <c r="D25" s="72" t="s">
        <v>255</v>
      </c>
      <c r="E25" s="186" t="s">
        <v>597</v>
      </c>
      <c r="F25" s="140" t="s">
        <v>583</v>
      </c>
      <c r="G25" s="37" t="s">
        <v>584</v>
      </c>
      <c r="H25" s="177" t="s">
        <v>551</v>
      </c>
      <c r="I25" s="136">
        <v>6.6</v>
      </c>
      <c r="J25" s="136">
        <v>6.4</v>
      </c>
      <c r="K25" s="136">
        <v>6.5</v>
      </c>
      <c r="L25" s="28">
        <v>6.5</v>
      </c>
      <c r="M25" s="107">
        <f>I25+J25+K25+L25</f>
        <v>26</v>
      </c>
      <c r="N25" s="71">
        <f>M25/0.4-IF($R25=1,0.5,IF($R25=2,1.5,0))</f>
        <v>65</v>
      </c>
      <c r="O25" s="106">
        <v>159.5</v>
      </c>
      <c r="P25" s="71">
        <f>O25/2.5-IF($R25=1,0.5,IF($R25=2,1.5,0))</f>
        <v>63.8</v>
      </c>
      <c r="Q25" s="103"/>
      <c r="R25" s="103"/>
      <c r="S25" s="104">
        <f>(N25+P25)/2</f>
        <v>64.4</v>
      </c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36" s="74" customFormat="1" ht="6" customHeight="1">
      <c r="A26" s="265"/>
      <c r="B26" s="219"/>
      <c r="C26" s="56"/>
      <c r="D26" s="152"/>
      <c r="E26" s="209"/>
      <c r="F26" s="210"/>
      <c r="G26" s="63"/>
      <c r="H26" s="152"/>
      <c r="I26" s="266"/>
      <c r="J26" s="266"/>
      <c r="K26" s="266"/>
      <c r="L26" s="267"/>
      <c r="M26" s="268"/>
      <c r="N26" s="222"/>
      <c r="O26" s="269"/>
      <c r="P26" s="222"/>
      <c r="Q26" s="270"/>
      <c r="R26" s="270"/>
      <c r="S26" s="271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</row>
    <row r="27" spans="1:19" s="100" customFormat="1" ht="18.75" customHeight="1">
      <c r="A27" s="327" t="s">
        <v>745</v>
      </c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9"/>
    </row>
    <row r="28" spans="1:19" s="193" customFormat="1" ht="11.25" customHeight="1">
      <c r="A28" s="317" t="s">
        <v>749</v>
      </c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8"/>
    </row>
    <row r="29" spans="1:36" s="74" customFormat="1" ht="15">
      <c r="A29" s="381" t="s">
        <v>625</v>
      </c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82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</row>
    <row r="30" spans="1:19" s="77" customFormat="1" ht="13.5" customHeight="1">
      <c r="A30" s="383" t="s">
        <v>482</v>
      </c>
      <c r="B30" s="75"/>
      <c r="C30" s="75"/>
      <c r="D30" s="75"/>
      <c r="E30" s="75"/>
      <c r="F30" s="75"/>
      <c r="G30" s="75"/>
      <c r="H30" s="75"/>
      <c r="I30" s="75"/>
      <c r="J30" s="384"/>
      <c r="K30" s="384"/>
      <c r="L30" s="75"/>
      <c r="M30" s="75"/>
      <c r="N30" s="75"/>
      <c r="O30" s="75"/>
      <c r="P30" s="75"/>
      <c r="Q30" s="75"/>
      <c r="R30" s="75"/>
      <c r="S30" s="385" t="s">
        <v>746</v>
      </c>
    </row>
    <row r="31" spans="1:36" s="74" customFormat="1" ht="29.25" customHeight="1">
      <c r="A31" s="256">
        <f>RANK(S31,$S$31:$S$31,0)</f>
        <v>1</v>
      </c>
      <c r="B31" s="373" t="s">
        <v>609</v>
      </c>
      <c r="C31" s="374" t="s">
        <v>610</v>
      </c>
      <c r="D31" s="371" t="s">
        <v>255</v>
      </c>
      <c r="E31" s="391" t="s">
        <v>611</v>
      </c>
      <c r="F31" s="142" t="s">
        <v>612</v>
      </c>
      <c r="G31" s="142" t="s">
        <v>613</v>
      </c>
      <c r="H31" s="72" t="s">
        <v>551</v>
      </c>
      <c r="I31" s="259">
        <v>6.2</v>
      </c>
      <c r="J31" s="259">
        <v>6.3</v>
      </c>
      <c r="K31" s="259">
        <v>6.5</v>
      </c>
      <c r="L31" s="259">
        <v>6.4</v>
      </c>
      <c r="M31" s="261">
        <f>I31+J31+K31+L31</f>
        <v>25.4</v>
      </c>
      <c r="N31" s="238">
        <f>M31/0.4-IF($R31=1,0.5,IF($R31=2,1.5,0))</f>
        <v>63.49999999999999</v>
      </c>
      <c r="O31" s="262">
        <v>173.5</v>
      </c>
      <c r="P31" s="238">
        <f>O31/2.7-IF($R31=1,0.5,IF($R31=2,1.5,0))</f>
        <v>64.25925925925925</v>
      </c>
      <c r="Q31" s="263"/>
      <c r="R31" s="263"/>
      <c r="S31" s="264">
        <f>(N31+P31)/2</f>
        <v>63.87962962962962</v>
      </c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</row>
    <row r="32" spans="1:36" s="74" customFormat="1" ht="24" customHeight="1">
      <c r="A32" s="265"/>
      <c r="B32" s="394"/>
      <c r="C32" s="395"/>
      <c r="D32" s="396"/>
      <c r="E32" s="398"/>
      <c r="F32" s="399"/>
      <c r="G32" s="399"/>
      <c r="H32" s="152"/>
      <c r="I32" s="266"/>
      <c r="J32" s="266"/>
      <c r="K32" s="266"/>
      <c r="L32" s="266"/>
      <c r="M32" s="268"/>
      <c r="N32" s="222"/>
      <c r="O32" s="269"/>
      <c r="P32" s="222"/>
      <c r="Q32" s="270"/>
      <c r="R32" s="270"/>
      <c r="S32" s="271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</row>
    <row r="33" spans="1:19" s="40" customFormat="1" ht="14.25" customHeight="1">
      <c r="A33" s="83"/>
      <c r="B33" s="336" t="s">
        <v>8</v>
      </c>
      <c r="C33" s="336"/>
      <c r="D33" s="336"/>
      <c r="E33" s="39"/>
      <c r="F33" s="39"/>
      <c r="G33" s="39"/>
      <c r="H33" s="80" t="s">
        <v>546</v>
      </c>
      <c r="I33" s="39"/>
      <c r="J33" s="39"/>
      <c r="K33" s="39"/>
      <c r="L33" s="39"/>
      <c r="M33" s="39"/>
      <c r="N33" s="39"/>
      <c r="O33" s="80"/>
      <c r="P33" s="80"/>
      <c r="Q33" s="39"/>
      <c r="R33" s="39"/>
      <c r="S33" s="39"/>
    </row>
    <row r="34" spans="1:19" s="40" customFormat="1" ht="13.5" customHeight="1">
      <c r="A34" s="83"/>
      <c r="B34" s="73"/>
      <c r="C34" s="73"/>
      <c r="D34" s="73"/>
      <c r="E34" s="39"/>
      <c r="F34" s="39"/>
      <c r="G34" s="39"/>
      <c r="H34" s="81"/>
      <c r="I34" s="39"/>
      <c r="J34" s="39"/>
      <c r="K34" s="39"/>
      <c r="L34" s="39"/>
      <c r="M34" s="39"/>
      <c r="N34" s="39"/>
      <c r="O34" s="81"/>
      <c r="P34" s="81"/>
      <c r="Q34" s="39"/>
      <c r="R34" s="39"/>
      <c r="S34" s="39"/>
    </row>
    <row r="35" spans="1:19" s="40" customFormat="1" ht="15" customHeight="1">
      <c r="A35" s="83"/>
      <c r="B35" s="336" t="s">
        <v>46</v>
      </c>
      <c r="C35" s="336"/>
      <c r="D35" s="336"/>
      <c r="E35" s="39"/>
      <c r="F35" s="39"/>
      <c r="G35" s="39"/>
      <c r="H35" s="80" t="s">
        <v>592</v>
      </c>
      <c r="I35" s="39"/>
      <c r="J35" s="39"/>
      <c r="K35" s="39"/>
      <c r="L35" s="39"/>
      <c r="M35" s="39"/>
      <c r="N35" s="39"/>
      <c r="O35" s="80"/>
      <c r="P35" s="80"/>
      <c r="Q35" s="39"/>
      <c r="R35" s="39"/>
      <c r="S35" s="39"/>
    </row>
    <row r="39" spans="1:36" s="3" customFormat="1" ht="12.75">
      <c r="A39" s="84"/>
      <c r="B39" s="2"/>
      <c r="C39" s="2"/>
      <c r="D39" s="2"/>
      <c r="E39" s="2"/>
      <c r="F39" s="2"/>
      <c r="G39" s="2"/>
      <c r="H39" s="97"/>
      <c r="O39" s="97"/>
      <c r="P39" s="97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</sheetData>
  <sheetProtection/>
  <mergeCells count="30">
    <mergeCell ref="B8:B10"/>
    <mergeCell ref="C8:C10"/>
    <mergeCell ref="A27:S27"/>
    <mergeCell ref="A28:S28"/>
    <mergeCell ref="A29:S29"/>
    <mergeCell ref="A2:S2"/>
    <mergeCell ref="A4:S4"/>
    <mergeCell ref="A5:S5"/>
    <mergeCell ref="A11:S11"/>
    <mergeCell ref="A12:S12"/>
    <mergeCell ref="I8:N8"/>
    <mergeCell ref="A3:S3"/>
    <mergeCell ref="A8:A10"/>
    <mergeCell ref="D8:D10"/>
    <mergeCell ref="I9:N9"/>
    <mergeCell ref="B33:D33"/>
    <mergeCell ref="B35:D35"/>
    <mergeCell ref="R8:R10"/>
    <mergeCell ref="O8:P8"/>
    <mergeCell ref="Q8:Q10"/>
    <mergeCell ref="E8:E10"/>
    <mergeCell ref="S8:S10"/>
    <mergeCell ref="A13:S13"/>
    <mergeCell ref="O9:P9"/>
    <mergeCell ref="F8:F10"/>
    <mergeCell ref="G8:G10"/>
    <mergeCell ref="H8:H10"/>
    <mergeCell ref="A20:S20"/>
    <mergeCell ref="A21:S21"/>
    <mergeCell ref="A19:S19"/>
  </mergeCells>
  <printOptions horizontalCentered="1"/>
  <pageMargins left="0" right="0" top="0" bottom="0" header="0" footer="0"/>
  <pageSetup fitToHeight="2" fitToWidth="1" orientation="landscape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J28"/>
  <sheetViews>
    <sheetView view="pageBreakPreview" zoomScaleNormal="50" zoomScaleSheetLayoutView="100" zoomScalePageLayoutView="0" workbookViewId="0" topLeftCell="A1">
      <selection activeCell="M27" sqref="M27"/>
    </sheetView>
  </sheetViews>
  <sheetFormatPr defaultColWidth="9.140625" defaultRowHeight="15"/>
  <cols>
    <col min="1" max="1" width="3.57421875" style="84" customWidth="1"/>
    <col min="2" max="2" width="18.140625" style="3" customWidth="1"/>
    <col min="3" max="3" width="2.57421875" style="3" hidden="1" customWidth="1"/>
    <col min="4" max="4" width="5.57421875" style="3" customWidth="1"/>
    <col min="5" max="5" width="32.140625" style="3" customWidth="1"/>
    <col min="6" max="6" width="6.57421875" style="3" customWidth="1"/>
    <col min="7" max="7" width="11.140625" style="3" customWidth="1"/>
    <col min="8" max="8" width="22.140625" style="3" customWidth="1"/>
    <col min="9" max="12" width="4.28125" style="3" customWidth="1"/>
    <col min="13" max="13" width="4.57421875" style="3" customWidth="1"/>
    <col min="14" max="14" width="6.8515625" style="3" customWidth="1"/>
    <col min="15" max="15" width="6.28125" style="3" customWidth="1"/>
    <col min="16" max="16" width="6.8515625" style="3" customWidth="1"/>
    <col min="17" max="18" width="2.421875" style="3" customWidth="1"/>
    <col min="19" max="19" width="7.28125" style="3" customWidth="1"/>
    <col min="20" max="16384" width="9.140625" style="1" customWidth="1"/>
  </cols>
  <sheetData>
    <row r="1" spans="1:36" s="11" customFormat="1" ht="15">
      <c r="A1" s="82" t="s">
        <v>13</v>
      </c>
      <c r="C1" s="10" t="s">
        <v>14</v>
      </c>
      <c r="D1" s="12"/>
      <c r="E1" s="12"/>
      <c r="F1" s="10" t="s">
        <v>15</v>
      </c>
      <c r="G1" s="10"/>
      <c r="H1" s="92"/>
      <c r="I1" s="93"/>
      <c r="K1" s="94"/>
      <c r="L1" s="95"/>
      <c r="M1" s="96"/>
      <c r="N1" s="94" t="s">
        <v>17</v>
      </c>
      <c r="O1" s="92"/>
      <c r="P1" s="94" t="s">
        <v>16</v>
      </c>
      <c r="Q1" s="95"/>
      <c r="R1" s="95"/>
      <c r="S1" s="102" t="s">
        <v>18</v>
      </c>
      <c r="T1" s="16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J1" s="18"/>
    </row>
    <row r="2" spans="1:24" s="179" customFormat="1" ht="27" customHeight="1">
      <c r="A2" s="299" t="s">
        <v>543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188"/>
      <c r="U2" s="188"/>
      <c r="V2" s="188"/>
      <c r="W2" s="188"/>
      <c r="X2" s="189"/>
    </row>
    <row r="3" spans="1:23" s="179" customFormat="1" ht="15.75">
      <c r="A3" s="300" t="s">
        <v>506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190"/>
      <c r="U3" s="190"/>
      <c r="V3" s="190"/>
      <c r="W3" s="190"/>
    </row>
    <row r="4" spans="1:19" s="101" customFormat="1" ht="6.75" customHeight="1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</row>
    <row r="5" spans="1:19" s="101" customFormat="1" ht="18.75">
      <c r="A5" s="341" t="s">
        <v>9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</row>
    <row r="6" spans="1:19" s="100" customFormat="1" ht="18.75" customHeight="1">
      <c r="A6" s="342" t="s">
        <v>479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4"/>
    </row>
    <row r="7" spans="1:19" s="101" customFormat="1" ht="11.25" customHeight="1">
      <c r="A7" s="282" t="s">
        <v>626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</row>
    <row r="8" spans="1:19" s="101" customFormat="1" ht="6.75" customHeight="1">
      <c r="A8" s="191"/>
      <c r="B8" s="9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</row>
    <row r="9" spans="1:19" s="77" customFormat="1" ht="13.5" customHeight="1">
      <c r="A9" s="143" t="s">
        <v>482</v>
      </c>
      <c r="B9" s="75"/>
      <c r="C9" s="75"/>
      <c r="D9" s="75"/>
      <c r="E9" s="75"/>
      <c r="F9" s="75"/>
      <c r="G9" s="75"/>
      <c r="H9" s="76"/>
      <c r="I9" s="76"/>
      <c r="J9" s="187"/>
      <c r="K9" s="187"/>
      <c r="L9" s="78"/>
      <c r="M9" s="78"/>
      <c r="N9" s="78"/>
      <c r="O9" s="76"/>
      <c r="P9" s="76"/>
      <c r="Q9" s="78"/>
      <c r="R9" s="78"/>
      <c r="S9" s="137" t="s">
        <v>541</v>
      </c>
    </row>
    <row r="10" spans="1:19" ht="15" customHeight="1">
      <c r="A10" s="330" t="s">
        <v>7</v>
      </c>
      <c r="B10" s="332" t="s">
        <v>1</v>
      </c>
      <c r="C10" s="334" t="s">
        <v>12</v>
      </c>
      <c r="D10" s="334" t="s">
        <v>2</v>
      </c>
      <c r="E10" s="332" t="s">
        <v>0</v>
      </c>
      <c r="F10" s="334" t="s">
        <v>10</v>
      </c>
      <c r="G10" s="334" t="s">
        <v>19</v>
      </c>
      <c r="H10" s="332" t="s">
        <v>3</v>
      </c>
      <c r="I10" s="338" t="s">
        <v>513</v>
      </c>
      <c r="J10" s="338"/>
      <c r="K10" s="338"/>
      <c r="L10" s="338"/>
      <c r="M10" s="338"/>
      <c r="N10" s="338"/>
      <c r="O10" s="337" t="s">
        <v>470</v>
      </c>
      <c r="P10" s="337"/>
      <c r="Q10" s="322" t="s">
        <v>468</v>
      </c>
      <c r="R10" s="322" t="s">
        <v>469</v>
      </c>
      <c r="S10" s="324" t="s">
        <v>478</v>
      </c>
    </row>
    <row r="11" spans="1:19" ht="27" customHeight="1">
      <c r="A11" s="330"/>
      <c r="B11" s="332"/>
      <c r="C11" s="334"/>
      <c r="D11" s="334"/>
      <c r="E11" s="332"/>
      <c r="F11" s="334"/>
      <c r="G11" s="334"/>
      <c r="H11" s="332"/>
      <c r="I11" s="326" t="s">
        <v>472</v>
      </c>
      <c r="J11" s="326"/>
      <c r="K11" s="326"/>
      <c r="L11" s="326"/>
      <c r="M11" s="326"/>
      <c r="N11" s="326"/>
      <c r="O11" s="326" t="s">
        <v>473</v>
      </c>
      <c r="P11" s="326"/>
      <c r="Q11" s="322"/>
      <c r="R11" s="322"/>
      <c r="S11" s="324"/>
    </row>
    <row r="12" spans="1:19" ht="64.5" customHeight="1">
      <c r="A12" s="330"/>
      <c r="B12" s="332"/>
      <c r="C12" s="334"/>
      <c r="D12" s="334"/>
      <c r="E12" s="332"/>
      <c r="F12" s="334"/>
      <c r="G12" s="334"/>
      <c r="H12" s="332"/>
      <c r="I12" s="98" t="s">
        <v>474</v>
      </c>
      <c r="J12" s="98" t="s">
        <v>475</v>
      </c>
      <c r="K12" s="98" t="s">
        <v>476</v>
      </c>
      <c r="L12" s="98" t="s">
        <v>477</v>
      </c>
      <c r="M12" s="98" t="s">
        <v>5</v>
      </c>
      <c r="N12" s="99" t="s">
        <v>6</v>
      </c>
      <c r="O12" s="98" t="s">
        <v>5</v>
      </c>
      <c r="P12" s="99" t="s">
        <v>6</v>
      </c>
      <c r="Q12" s="322"/>
      <c r="R12" s="322"/>
      <c r="S12" s="324"/>
    </row>
    <row r="13" spans="1:36" s="74" customFormat="1" ht="15">
      <c r="A13" s="345" t="s">
        <v>522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7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</row>
    <row r="14" spans="1:36" s="74" customFormat="1" ht="47.25" customHeight="1">
      <c r="A14" s="87">
        <f aca="true" t="shared" si="0" ref="A14:A20">RANK(S14,$S$14:$S$20,0)</f>
        <v>1</v>
      </c>
      <c r="B14" s="139" t="s">
        <v>552</v>
      </c>
      <c r="C14" s="34" t="s">
        <v>553</v>
      </c>
      <c r="D14" s="72" t="s">
        <v>28</v>
      </c>
      <c r="E14" s="138" t="s">
        <v>616</v>
      </c>
      <c r="F14" s="30"/>
      <c r="G14" s="28" t="s">
        <v>483</v>
      </c>
      <c r="H14" s="149" t="s">
        <v>496</v>
      </c>
      <c r="I14" s="136">
        <v>7.4</v>
      </c>
      <c r="J14" s="136">
        <v>7.5</v>
      </c>
      <c r="K14" s="136">
        <v>7.4</v>
      </c>
      <c r="L14" s="136">
        <v>7.6</v>
      </c>
      <c r="M14" s="107">
        <f aca="true" t="shared" si="1" ref="M14:M20">I14+J14+K14+L14</f>
        <v>29.9</v>
      </c>
      <c r="N14" s="71">
        <f aca="true" t="shared" si="2" ref="N14:N20">M14/0.4-IF($Q14=1,0.5,IF($Q14=2,1.5,0))</f>
        <v>74.74999999999999</v>
      </c>
      <c r="O14" s="106">
        <v>140</v>
      </c>
      <c r="P14" s="71">
        <f aca="true" t="shared" si="3" ref="P14:P20">O14/2-IF($Q14=1,0.5,IF($Q14=2,1.5,0))</f>
        <v>70</v>
      </c>
      <c r="Q14" s="103"/>
      <c r="R14" s="103"/>
      <c r="S14" s="104">
        <f aca="true" t="shared" si="4" ref="S14:S20">(N14+P14)/2</f>
        <v>72.375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spans="1:36" s="74" customFormat="1" ht="47.25" customHeight="1">
      <c r="A15" s="87">
        <f t="shared" si="0"/>
        <v>2</v>
      </c>
      <c r="B15" s="139" t="s">
        <v>515</v>
      </c>
      <c r="C15" s="34" t="s">
        <v>497</v>
      </c>
      <c r="D15" s="72">
        <v>2</v>
      </c>
      <c r="E15" s="138" t="s">
        <v>498</v>
      </c>
      <c r="F15" s="142" t="s">
        <v>499</v>
      </c>
      <c r="G15" s="148" t="s">
        <v>500</v>
      </c>
      <c r="H15" s="72" t="s">
        <v>501</v>
      </c>
      <c r="I15" s="136">
        <v>6.9</v>
      </c>
      <c r="J15" s="136">
        <v>7</v>
      </c>
      <c r="K15" s="136">
        <v>7</v>
      </c>
      <c r="L15" s="136">
        <v>7</v>
      </c>
      <c r="M15" s="107">
        <f t="shared" si="1"/>
        <v>27.9</v>
      </c>
      <c r="N15" s="71">
        <f t="shared" si="2"/>
        <v>69.74999999999999</v>
      </c>
      <c r="O15" s="106">
        <v>134</v>
      </c>
      <c r="P15" s="71">
        <f t="shared" si="3"/>
        <v>67</v>
      </c>
      <c r="Q15" s="103"/>
      <c r="R15" s="103"/>
      <c r="S15" s="104">
        <f t="shared" si="4"/>
        <v>68.375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</row>
    <row r="16" spans="1:36" s="74" customFormat="1" ht="47.25" customHeight="1">
      <c r="A16" s="87">
        <f t="shared" si="0"/>
        <v>3</v>
      </c>
      <c r="B16" s="139" t="s">
        <v>617</v>
      </c>
      <c r="C16" s="34" t="s">
        <v>618</v>
      </c>
      <c r="D16" s="72" t="s">
        <v>28</v>
      </c>
      <c r="E16" s="138" t="s">
        <v>619</v>
      </c>
      <c r="F16" s="178"/>
      <c r="G16" s="28"/>
      <c r="H16" s="177" t="s">
        <v>620</v>
      </c>
      <c r="I16" s="136">
        <v>6.5</v>
      </c>
      <c r="J16" s="136">
        <v>6.7</v>
      </c>
      <c r="K16" s="136">
        <v>6.7</v>
      </c>
      <c r="L16" s="136">
        <v>6.8</v>
      </c>
      <c r="M16" s="107">
        <f t="shared" si="1"/>
        <v>26.7</v>
      </c>
      <c r="N16" s="71">
        <f t="shared" si="2"/>
        <v>66.75</v>
      </c>
      <c r="O16" s="106">
        <v>139</v>
      </c>
      <c r="P16" s="71">
        <f t="shared" si="3"/>
        <v>69.5</v>
      </c>
      <c r="Q16" s="103"/>
      <c r="R16" s="103"/>
      <c r="S16" s="104">
        <f t="shared" si="4"/>
        <v>68.125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</row>
    <row r="17" spans="1:36" s="74" customFormat="1" ht="47.25" customHeight="1">
      <c r="A17" s="87">
        <f t="shared" si="0"/>
        <v>4</v>
      </c>
      <c r="B17" s="139" t="s">
        <v>598</v>
      </c>
      <c r="C17" s="34" t="s">
        <v>599</v>
      </c>
      <c r="D17" s="72" t="s">
        <v>28</v>
      </c>
      <c r="E17" s="138" t="s">
        <v>600</v>
      </c>
      <c r="F17" s="30" t="s">
        <v>601</v>
      </c>
      <c r="G17" s="28" t="s">
        <v>602</v>
      </c>
      <c r="H17" s="72" t="s">
        <v>577</v>
      </c>
      <c r="I17" s="136">
        <v>6.8</v>
      </c>
      <c r="J17" s="136">
        <v>6.5</v>
      </c>
      <c r="K17" s="136">
        <v>6.3</v>
      </c>
      <c r="L17" s="28">
        <v>6.5</v>
      </c>
      <c r="M17" s="107">
        <f t="shared" si="1"/>
        <v>26.1</v>
      </c>
      <c r="N17" s="71">
        <f t="shared" si="2"/>
        <v>65.25</v>
      </c>
      <c r="O17" s="106">
        <v>129.5</v>
      </c>
      <c r="P17" s="71">
        <f t="shared" si="3"/>
        <v>64.75</v>
      </c>
      <c r="Q17" s="103"/>
      <c r="R17" s="103"/>
      <c r="S17" s="104">
        <f t="shared" si="4"/>
        <v>65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s="74" customFormat="1" ht="47.25" customHeight="1">
      <c r="A18" s="87">
        <f t="shared" si="0"/>
        <v>5</v>
      </c>
      <c r="B18" s="139" t="s">
        <v>627</v>
      </c>
      <c r="C18" s="34" t="s">
        <v>614</v>
      </c>
      <c r="D18" s="72" t="s">
        <v>28</v>
      </c>
      <c r="E18" s="86" t="s">
        <v>615</v>
      </c>
      <c r="F18" s="37"/>
      <c r="G18" s="37" t="s">
        <v>607</v>
      </c>
      <c r="H18" s="177" t="s">
        <v>608</v>
      </c>
      <c r="I18" s="136">
        <v>6.2</v>
      </c>
      <c r="J18" s="136">
        <v>6.2</v>
      </c>
      <c r="K18" s="136">
        <v>6.4</v>
      </c>
      <c r="L18" s="28">
        <v>6.3</v>
      </c>
      <c r="M18" s="107">
        <f t="shared" si="1"/>
        <v>25.1</v>
      </c>
      <c r="N18" s="71">
        <f t="shared" si="2"/>
        <v>62.75</v>
      </c>
      <c r="O18" s="106">
        <v>132</v>
      </c>
      <c r="P18" s="71">
        <f t="shared" si="3"/>
        <v>66</v>
      </c>
      <c r="Q18" s="103"/>
      <c r="R18" s="103"/>
      <c r="S18" s="104">
        <f t="shared" si="4"/>
        <v>64.375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spans="1:36" s="74" customFormat="1" ht="47.25" customHeight="1">
      <c r="A19" s="87">
        <f t="shared" si="0"/>
        <v>6</v>
      </c>
      <c r="B19" s="157" t="s">
        <v>621</v>
      </c>
      <c r="C19" s="34" t="s">
        <v>505</v>
      </c>
      <c r="D19" s="72" t="s">
        <v>28</v>
      </c>
      <c r="E19" s="156" t="s">
        <v>502</v>
      </c>
      <c r="F19" s="142" t="s">
        <v>503</v>
      </c>
      <c r="G19" s="148" t="s">
        <v>504</v>
      </c>
      <c r="H19" s="177" t="s">
        <v>484</v>
      </c>
      <c r="I19" s="136">
        <v>6.1</v>
      </c>
      <c r="J19" s="136">
        <v>6.2</v>
      </c>
      <c r="K19" s="136">
        <v>6.2</v>
      </c>
      <c r="L19" s="136">
        <v>6.3</v>
      </c>
      <c r="M19" s="107">
        <f t="shared" si="1"/>
        <v>24.8</v>
      </c>
      <c r="N19" s="71">
        <f t="shared" si="2"/>
        <v>62</v>
      </c>
      <c r="O19" s="106">
        <v>123.5</v>
      </c>
      <c r="P19" s="71">
        <f t="shared" si="3"/>
        <v>61.75</v>
      </c>
      <c r="Q19" s="103"/>
      <c r="R19" s="103"/>
      <c r="S19" s="104">
        <f t="shared" si="4"/>
        <v>61.875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</row>
    <row r="20" spans="1:36" s="74" customFormat="1" ht="47.25" customHeight="1">
      <c r="A20" s="87">
        <f t="shared" si="0"/>
        <v>7</v>
      </c>
      <c r="B20" s="139" t="s">
        <v>622</v>
      </c>
      <c r="C20" s="34" t="s">
        <v>623</v>
      </c>
      <c r="D20" s="72" t="s">
        <v>255</v>
      </c>
      <c r="E20" s="138" t="s">
        <v>605</v>
      </c>
      <c r="F20" s="30" t="s">
        <v>606</v>
      </c>
      <c r="G20" s="37" t="s">
        <v>607</v>
      </c>
      <c r="H20" s="177" t="s">
        <v>608</v>
      </c>
      <c r="I20" s="136">
        <v>6</v>
      </c>
      <c r="J20" s="136">
        <v>5.9</v>
      </c>
      <c r="K20" s="136">
        <v>6</v>
      </c>
      <c r="L20" s="136">
        <v>6</v>
      </c>
      <c r="M20" s="107">
        <f t="shared" si="1"/>
        <v>23.9</v>
      </c>
      <c r="N20" s="71">
        <f t="shared" si="2"/>
        <v>59.74999999999999</v>
      </c>
      <c r="O20" s="106">
        <v>115.5</v>
      </c>
      <c r="P20" s="71">
        <f t="shared" si="3"/>
        <v>57.75</v>
      </c>
      <c r="Q20" s="103"/>
      <c r="R20" s="103"/>
      <c r="S20" s="104">
        <f t="shared" si="4"/>
        <v>58.75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</row>
    <row r="21" spans="1:19" ht="12.75" customHeight="1">
      <c r="A21" s="4"/>
      <c r="B21" s="5"/>
      <c r="C21" s="5"/>
      <c r="D21" s="67"/>
      <c r="E21" s="68"/>
      <c r="F21" s="68"/>
      <c r="G21" s="68"/>
      <c r="H21" s="69"/>
      <c r="I21" s="6"/>
      <c r="J21" s="7"/>
      <c r="K21" s="7"/>
      <c r="L21" s="8"/>
      <c r="M21" s="6"/>
      <c r="N21" s="7"/>
      <c r="O21" s="69"/>
      <c r="P21" s="69"/>
      <c r="Q21" s="6"/>
      <c r="R21" s="6"/>
      <c r="S21" s="7"/>
    </row>
    <row r="22" spans="1:19" s="40" customFormat="1" ht="14.25" customHeight="1">
      <c r="A22" s="83"/>
      <c r="B22" s="336" t="s">
        <v>8</v>
      </c>
      <c r="C22" s="336"/>
      <c r="D22" s="336"/>
      <c r="E22" s="39"/>
      <c r="F22" s="39"/>
      <c r="G22" s="39"/>
      <c r="H22" s="80" t="s">
        <v>546</v>
      </c>
      <c r="I22" s="39"/>
      <c r="J22" s="39"/>
      <c r="K22" s="39"/>
      <c r="L22" s="39"/>
      <c r="M22" s="39"/>
      <c r="N22" s="39"/>
      <c r="O22" s="80"/>
      <c r="P22" s="80"/>
      <c r="Q22" s="39"/>
      <c r="R22" s="39"/>
      <c r="S22" s="39"/>
    </row>
    <row r="23" spans="1:19" s="40" customFormat="1" ht="9.75" customHeight="1">
      <c r="A23" s="83"/>
      <c r="B23" s="73"/>
      <c r="C23" s="73"/>
      <c r="D23" s="73"/>
      <c r="E23" s="39"/>
      <c r="F23" s="39"/>
      <c r="G23" s="39"/>
      <c r="H23" s="81"/>
      <c r="I23" s="39"/>
      <c r="J23" s="39"/>
      <c r="K23" s="39"/>
      <c r="L23" s="39"/>
      <c r="M23" s="39"/>
      <c r="N23" s="39"/>
      <c r="O23" s="81"/>
      <c r="P23" s="81"/>
      <c r="Q23" s="39"/>
      <c r="R23" s="39"/>
      <c r="S23" s="39"/>
    </row>
    <row r="24" spans="1:19" s="40" customFormat="1" ht="15" customHeight="1">
      <c r="A24" s="83"/>
      <c r="B24" s="336" t="s">
        <v>46</v>
      </c>
      <c r="C24" s="336"/>
      <c r="D24" s="336"/>
      <c r="E24" s="39"/>
      <c r="F24" s="39"/>
      <c r="G24" s="39"/>
      <c r="H24" s="80" t="s">
        <v>592</v>
      </c>
      <c r="I24" s="39"/>
      <c r="J24" s="39"/>
      <c r="K24" s="39"/>
      <c r="L24" s="39"/>
      <c r="M24" s="39"/>
      <c r="N24" s="39"/>
      <c r="O24" s="80"/>
      <c r="P24" s="80"/>
      <c r="Q24" s="39"/>
      <c r="R24" s="39"/>
      <c r="S24" s="39"/>
    </row>
    <row r="28" spans="1:36" s="3" customFormat="1" ht="12.75">
      <c r="A28" s="84"/>
      <c r="B28" s="2"/>
      <c r="C28" s="2"/>
      <c r="D28" s="2"/>
      <c r="E28" s="2"/>
      <c r="F28" s="2"/>
      <c r="G28" s="2"/>
      <c r="H28" s="97"/>
      <c r="O28" s="97"/>
      <c r="P28" s="97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</sheetData>
  <sheetProtection/>
  <mergeCells count="24">
    <mergeCell ref="S10:S12"/>
    <mergeCell ref="I11:N11"/>
    <mergeCell ref="O11:P11"/>
    <mergeCell ref="A13:S13"/>
    <mergeCell ref="B22:D22"/>
    <mergeCell ref="B24:D24"/>
    <mergeCell ref="G10:G12"/>
    <mergeCell ref="H10:H12"/>
    <mergeCell ref="I10:N10"/>
    <mergeCell ref="O10:P10"/>
    <mergeCell ref="Q10:Q12"/>
    <mergeCell ref="R10:R12"/>
    <mergeCell ref="A10:A12"/>
    <mergeCell ref="B10:B12"/>
    <mergeCell ref="C10:C12"/>
    <mergeCell ref="D10:D12"/>
    <mergeCell ref="E10:E12"/>
    <mergeCell ref="F10:F12"/>
    <mergeCell ref="A2:S2"/>
    <mergeCell ref="A3:S3"/>
    <mergeCell ref="A4:S4"/>
    <mergeCell ref="A5:S5"/>
    <mergeCell ref="A6:S6"/>
    <mergeCell ref="A7:S7"/>
  </mergeCells>
  <printOptions horizontalCentered="1"/>
  <pageMargins left="0" right="0" top="0" bottom="0" header="0" footer="0"/>
  <pageSetup fitToHeight="2" fitToWidth="1" orientation="landscape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M32"/>
  <sheetViews>
    <sheetView view="pageBreakPreview" zoomScale="115" zoomScaleNormal="50" zoomScaleSheetLayoutView="115" zoomScalePageLayoutView="0" workbookViewId="0" topLeftCell="A1">
      <selection activeCell="M27" sqref="M27"/>
    </sheetView>
  </sheetViews>
  <sheetFormatPr defaultColWidth="9.140625" defaultRowHeight="15"/>
  <cols>
    <col min="1" max="1" width="3.28125" style="128" customWidth="1"/>
    <col min="2" max="2" width="16.57421875" style="22" customWidth="1"/>
    <col min="3" max="3" width="10.28125" style="22" hidden="1" customWidth="1"/>
    <col min="4" max="4" width="6.28125" style="22" customWidth="1"/>
    <col min="5" max="5" width="33.421875" style="22" customWidth="1"/>
    <col min="6" max="6" width="5.7109375" style="22" customWidth="1"/>
    <col min="7" max="7" width="12.28125" style="22" customWidth="1"/>
    <col min="8" max="8" width="20.7109375" style="22" customWidth="1"/>
    <col min="9" max="9" width="4.140625" style="22" customWidth="1"/>
    <col min="10" max="10" width="6.8515625" style="22" customWidth="1"/>
    <col min="11" max="11" width="2.421875" style="22" customWidth="1"/>
    <col min="12" max="12" width="4.140625" style="22" customWidth="1"/>
    <col min="13" max="13" width="6.8515625" style="22" customWidth="1"/>
    <col min="14" max="14" width="2.421875" style="22" customWidth="1"/>
    <col min="15" max="15" width="4.140625" style="22" customWidth="1"/>
    <col min="16" max="16" width="6.8515625" style="22" customWidth="1"/>
    <col min="17" max="19" width="2.421875" style="22" customWidth="1"/>
    <col min="20" max="20" width="2.421875" style="22" hidden="1" customWidth="1"/>
    <col min="21" max="21" width="5.8515625" style="22" customWidth="1"/>
    <col min="22" max="22" width="7.28125" style="22" customWidth="1"/>
    <col min="23" max="23" width="4.00390625" style="48" customWidth="1"/>
    <col min="24" max="16384" width="9.140625" style="21" customWidth="1"/>
  </cols>
  <sheetData>
    <row r="1" spans="1:39" s="11" customFormat="1" ht="15">
      <c r="A1" s="82" t="s">
        <v>13</v>
      </c>
      <c r="C1" s="10" t="s">
        <v>14</v>
      </c>
      <c r="D1" s="12"/>
      <c r="E1" s="12"/>
      <c r="F1" s="10" t="s">
        <v>15</v>
      </c>
      <c r="G1" s="10"/>
      <c r="I1" s="12"/>
      <c r="J1" s="14" t="s">
        <v>16</v>
      </c>
      <c r="K1" s="15"/>
      <c r="L1" s="13"/>
      <c r="M1" s="14" t="s">
        <v>17</v>
      </c>
      <c r="N1" s="15"/>
      <c r="O1" s="13"/>
      <c r="P1" s="14" t="s">
        <v>17</v>
      </c>
      <c r="Q1" s="95"/>
      <c r="R1" s="95"/>
      <c r="S1" s="95"/>
      <c r="T1" s="95"/>
      <c r="U1" s="92"/>
      <c r="V1" s="102" t="s">
        <v>18</v>
      </c>
      <c r="W1" s="105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M1" s="18"/>
    </row>
    <row r="2" spans="1:23" s="179" customFormat="1" ht="24" customHeight="1">
      <c r="A2" s="299" t="s">
        <v>543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</row>
    <row r="3" spans="1:23" s="179" customFormat="1" ht="15.75" customHeight="1">
      <c r="A3" s="300" t="s">
        <v>506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</row>
    <row r="4" spans="1:22" ht="5.2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</row>
    <row r="5" spans="1:23" ht="15.75" customHeight="1">
      <c r="A5" s="298" t="s">
        <v>9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</row>
    <row r="6" spans="1:22" ht="12" customHeight="1">
      <c r="A6" s="130"/>
      <c r="B6" s="111"/>
      <c r="C6" s="112"/>
      <c r="D6" s="112"/>
      <c r="E6" s="112"/>
      <c r="F6" s="112"/>
      <c r="G6" s="112"/>
      <c r="H6" s="111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</row>
    <row r="7" spans="1:23" s="116" customFormat="1" ht="19.5" customHeight="1">
      <c r="A7" s="305" t="s">
        <v>666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</row>
    <row r="8" spans="1:23" s="179" customFormat="1" ht="13.5" customHeight="1">
      <c r="A8" s="282" t="s">
        <v>715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</row>
    <row r="9" spans="1:22" ht="8.25" customHeight="1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</row>
    <row r="10" spans="1:23" s="145" customFormat="1" ht="13.5" customHeight="1">
      <c r="A10" s="143" t="s">
        <v>482</v>
      </c>
      <c r="B10" s="144"/>
      <c r="C10" s="144"/>
      <c r="D10" s="144"/>
      <c r="E10" s="144"/>
      <c r="F10" s="144"/>
      <c r="G10" s="144"/>
      <c r="H10" s="44"/>
      <c r="I10" s="44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46"/>
      <c r="V10" s="137" t="s">
        <v>647</v>
      </c>
      <c r="W10" s="147"/>
    </row>
    <row r="11" spans="1:23" ht="17.25" customHeight="1">
      <c r="A11" s="288" t="s">
        <v>7</v>
      </c>
      <c r="B11" s="284" t="s">
        <v>1</v>
      </c>
      <c r="C11" s="283" t="s">
        <v>12</v>
      </c>
      <c r="D11" s="283" t="s">
        <v>2</v>
      </c>
      <c r="E11" s="284" t="s">
        <v>0</v>
      </c>
      <c r="F11" s="283" t="s">
        <v>10</v>
      </c>
      <c r="G11" s="283" t="s">
        <v>19</v>
      </c>
      <c r="H11" s="284" t="s">
        <v>3</v>
      </c>
      <c r="I11" s="285" t="s">
        <v>513</v>
      </c>
      <c r="J11" s="285"/>
      <c r="K11" s="285"/>
      <c r="L11" s="286" t="s">
        <v>470</v>
      </c>
      <c r="M11" s="286"/>
      <c r="N11" s="286"/>
      <c r="O11" s="285" t="s">
        <v>514</v>
      </c>
      <c r="P11" s="285"/>
      <c r="Q11" s="285"/>
      <c r="R11" s="278" t="s">
        <v>468</v>
      </c>
      <c r="S11" s="278" t="s">
        <v>469</v>
      </c>
      <c r="T11" s="278" t="s">
        <v>471</v>
      </c>
      <c r="U11" s="279" t="s">
        <v>4</v>
      </c>
      <c r="V11" s="280" t="s">
        <v>11</v>
      </c>
      <c r="W11" s="279" t="s">
        <v>593</v>
      </c>
    </row>
    <row r="12" spans="1:23" ht="53.25" customHeight="1">
      <c r="A12" s="288"/>
      <c r="B12" s="284"/>
      <c r="C12" s="283"/>
      <c r="D12" s="283"/>
      <c r="E12" s="284"/>
      <c r="F12" s="283"/>
      <c r="G12" s="283"/>
      <c r="H12" s="284"/>
      <c r="I12" s="131" t="s">
        <v>5</v>
      </c>
      <c r="J12" s="132" t="s">
        <v>6</v>
      </c>
      <c r="K12" s="131" t="s">
        <v>7</v>
      </c>
      <c r="L12" s="133" t="s">
        <v>5</v>
      </c>
      <c r="M12" s="132" t="s">
        <v>6</v>
      </c>
      <c r="N12" s="131" t="s">
        <v>7</v>
      </c>
      <c r="O12" s="133" t="s">
        <v>5</v>
      </c>
      <c r="P12" s="132" t="s">
        <v>6</v>
      </c>
      <c r="Q12" s="131" t="s">
        <v>7</v>
      </c>
      <c r="R12" s="278"/>
      <c r="S12" s="278"/>
      <c r="T12" s="278"/>
      <c r="U12" s="279"/>
      <c r="V12" s="280"/>
      <c r="W12" s="279"/>
    </row>
    <row r="13" spans="1:39" s="119" customFormat="1" ht="35.25" customHeight="1">
      <c r="A13" s="87">
        <f aca="true" t="shared" si="0" ref="A13:A23">RANK(V13,$V$13:$V$23,0)</f>
        <v>1</v>
      </c>
      <c r="B13" s="139" t="s">
        <v>710</v>
      </c>
      <c r="C13" s="34" t="s">
        <v>711</v>
      </c>
      <c r="D13" s="72" t="s">
        <v>23</v>
      </c>
      <c r="E13" s="86" t="s">
        <v>712</v>
      </c>
      <c r="F13" s="30" t="s">
        <v>636</v>
      </c>
      <c r="G13" s="37" t="s">
        <v>637</v>
      </c>
      <c r="H13" s="141" t="s">
        <v>490</v>
      </c>
      <c r="I13" s="88">
        <v>245</v>
      </c>
      <c r="J13" s="71">
        <f aca="true" t="shared" si="1" ref="J13:J23">I13/3.4-IF($R13=1,2,0)</f>
        <v>72.05882352941177</v>
      </c>
      <c r="K13" s="89">
        <f aca="true" t="shared" si="2" ref="K13:K23">RANK(J13,J$13:J$23)</f>
        <v>1</v>
      </c>
      <c r="L13" s="88">
        <v>237</v>
      </c>
      <c r="M13" s="71">
        <f aca="true" t="shared" si="3" ref="M13:M23">L13/3.4-IF($R13=1,2,0)</f>
        <v>69.70588235294117</v>
      </c>
      <c r="N13" s="89">
        <f aca="true" t="shared" si="4" ref="N13:N23">RANK(M13,M$13:M$23)</f>
        <v>1</v>
      </c>
      <c r="O13" s="88">
        <v>243</v>
      </c>
      <c r="P13" s="71">
        <f aca="true" t="shared" si="5" ref="P13:P23">O13/3.4-IF($R13=1,2,0)</f>
        <v>71.47058823529412</v>
      </c>
      <c r="Q13" s="89">
        <f aca="true" t="shared" si="6" ref="Q13:Q23">RANK(P13,P$13:P$23)</f>
        <v>1</v>
      </c>
      <c r="R13" s="89"/>
      <c r="S13" s="91"/>
      <c r="T13" s="90">
        <f aca="true" t="shared" si="7" ref="T13:T23">I13+O13+L13</f>
        <v>725</v>
      </c>
      <c r="U13" s="90">
        <f aca="true" t="shared" si="8" ref="U13:U23">I13+O13+L13</f>
        <v>725</v>
      </c>
      <c r="V13" s="108">
        <f aca="true" t="shared" si="9" ref="V13:V23">ROUND(SUM(J13,M13,P13)/3,3)</f>
        <v>71.078</v>
      </c>
      <c r="W13" s="150" t="s">
        <v>21</v>
      </c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</row>
    <row r="14" spans="1:39" s="119" customFormat="1" ht="35.25" customHeight="1">
      <c r="A14" s="87">
        <f t="shared" si="0"/>
        <v>2</v>
      </c>
      <c r="B14" s="139" t="s">
        <v>667</v>
      </c>
      <c r="C14" s="34" t="s">
        <v>668</v>
      </c>
      <c r="D14" s="72" t="s">
        <v>21</v>
      </c>
      <c r="E14" s="86" t="s">
        <v>669</v>
      </c>
      <c r="F14" s="32" t="s">
        <v>670</v>
      </c>
      <c r="G14" s="37" t="s">
        <v>671</v>
      </c>
      <c r="H14" s="177" t="s">
        <v>672</v>
      </c>
      <c r="I14" s="88">
        <v>236.5</v>
      </c>
      <c r="J14" s="71">
        <f t="shared" si="1"/>
        <v>69.55882352941177</v>
      </c>
      <c r="K14" s="89">
        <f t="shared" si="2"/>
        <v>2</v>
      </c>
      <c r="L14" s="88">
        <v>235</v>
      </c>
      <c r="M14" s="71">
        <f t="shared" si="3"/>
        <v>69.11764705882354</v>
      </c>
      <c r="N14" s="89">
        <f t="shared" si="4"/>
        <v>2</v>
      </c>
      <c r="O14" s="88">
        <v>232.5</v>
      </c>
      <c r="P14" s="71">
        <f t="shared" si="5"/>
        <v>68.38235294117648</v>
      </c>
      <c r="Q14" s="89">
        <f t="shared" si="6"/>
        <v>5</v>
      </c>
      <c r="R14" s="89"/>
      <c r="S14" s="91"/>
      <c r="T14" s="90">
        <f t="shared" si="7"/>
        <v>704</v>
      </c>
      <c r="U14" s="90">
        <f t="shared" si="8"/>
        <v>704</v>
      </c>
      <c r="V14" s="108">
        <f t="shared" si="9"/>
        <v>69.02</v>
      </c>
      <c r="W14" s="150" t="s">
        <v>21</v>
      </c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</row>
    <row r="15" spans="1:39" s="119" customFormat="1" ht="35.25" customHeight="1">
      <c r="A15" s="87">
        <f t="shared" si="0"/>
        <v>3</v>
      </c>
      <c r="B15" s="139" t="s">
        <v>716</v>
      </c>
      <c r="C15" s="34" t="s">
        <v>696</v>
      </c>
      <c r="D15" s="72" t="s">
        <v>21</v>
      </c>
      <c r="E15" s="85" t="s">
        <v>697</v>
      </c>
      <c r="F15" s="32" t="s">
        <v>698</v>
      </c>
      <c r="G15" s="37" t="s">
        <v>699</v>
      </c>
      <c r="H15" s="177" t="s">
        <v>700</v>
      </c>
      <c r="I15" s="88">
        <v>234.5</v>
      </c>
      <c r="J15" s="71">
        <f t="shared" si="1"/>
        <v>68.97058823529412</v>
      </c>
      <c r="K15" s="89">
        <f t="shared" si="2"/>
        <v>3</v>
      </c>
      <c r="L15" s="88">
        <v>230</v>
      </c>
      <c r="M15" s="71">
        <f t="shared" si="3"/>
        <v>67.64705882352942</v>
      </c>
      <c r="N15" s="89">
        <f t="shared" si="4"/>
        <v>4</v>
      </c>
      <c r="O15" s="88">
        <v>237.5</v>
      </c>
      <c r="P15" s="71">
        <f t="shared" si="5"/>
        <v>69.8529411764706</v>
      </c>
      <c r="Q15" s="89">
        <f t="shared" si="6"/>
        <v>2</v>
      </c>
      <c r="R15" s="89"/>
      <c r="S15" s="91"/>
      <c r="T15" s="90">
        <f t="shared" si="7"/>
        <v>702</v>
      </c>
      <c r="U15" s="90">
        <f t="shared" si="8"/>
        <v>702</v>
      </c>
      <c r="V15" s="108">
        <f t="shared" si="9"/>
        <v>68.824</v>
      </c>
      <c r="W15" s="150" t="s">
        <v>21</v>
      </c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</row>
    <row r="16" spans="1:39" s="119" customFormat="1" ht="35.25" customHeight="1">
      <c r="A16" s="87">
        <f t="shared" si="0"/>
        <v>4</v>
      </c>
      <c r="B16" s="139" t="s">
        <v>701</v>
      </c>
      <c r="C16" s="34" t="s">
        <v>702</v>
      </c>
      <c r="D16" s="72" t="s">
        <v>21</v>
      </c>
      <c r="E16" s="138" t="s">
        <v>703</v>
      </c>
      <c r="F16" s="30" t="s">
        <v>704</v>
      </c>
      <c r="G16" s="28" t="s">
        <v>705</v>
      </c>
      <c r="H16" s="177" t="s">
        <v>706</v>
      </c>
      <c r="I16" s="88">
        <v>231.5</v>
      </c>
      <c r="J16" s="71">
        <f t="shared" si="1"/>
        <v>68.08823529411765</v>
      </c>
      <c r="K16" s="89">
        <f t="shared" si="2"/>
        <v>4</v>
      </c>
      <c r="L16" s="88">
        <v>229.5</v>
      </c>
      <c r="M16" s="71">
        <f t="shared" si="3"/>
        <v>67.5</v>
      </c>
      <c r="N16" s="89">
        <f t="shared" si="4"/>
        <v>5</v>
      </c>
      <c r="O16" s="88">
        <v>237.5</v>
      </c>
      <c r="P16" s="71">
        <f t="shared" si="5"/>
        <v>69.8529411764706</v>
      </c>
      <c r="Q16" s="89">
        <f t="shared" si="6"/>
        <v>2</v>
      </c>
      <c r="R16" s="89"/>
      <c r="S16" s="91"/>
      <c r="T16" s="90">
        <f t="shared" si="7"/>
        <v>698.5</v>
      </c>
      <c r="U16" s="90">
        <f t="shared" si="8"/>
        <v>698.5</v>
      </c>
      <c r="V16" s="108">
        <f t="shared" si="9"/>
        <v>68.48</v>
      </c>
      <c r="W16" s="150" t="s">
        <v>21</v>
      </c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</row>
    <row r="17" spans="1:39" s="119" customFormat="1" ht="35.25" customHeight="1">
      <c r="A17" s="87">
        <f t="shared" si="0"/>
        <v>5</v>
      </c>
      <c r="B17" s="139" t="s">
        <v>679</v>
      </c>
      <c r="C17" s="34" t="s">
        <v>680</v>
      </c>
      <c r="D17" s="72">
        <v>2</v>
      </c>
      <c r="E17" s="86" t="s">
        <v>681</v>
      </c>
      <c r="F17" s="32" t="s">
        <v>682</v>
      </c>
      <c r="G17" s="37" t="s">
        <v>683</v>
      </c>
      <c r="H17" s="177" t="s">
        <v>724</v>
      </c>
      <c r="I17" s="88">
        <v>229.5</v>
      </c>
      <c r="J17" s="71">
        <f t="shared" si="1"/>
        <v>67.5</v>
      </c>
      <c r="K17" s="89">
        <f t="shared" si="2"/>
        <v>6</v>
      </c>
      <c r="L17" s="88">
        <v>231</v>
      </c>
      <c r="M17" s="71">
        <f t="shared" si="3"/>
        <v>67.94117647058823</v>
      </c>
      <c r="N17" s="89">
        <f t="shared" si="4"/>
        <v>3</v>
      </c>
      <c r="O17" s="88">
        <v>234</v>
      </c>
      <c r="P17" s="71">
        <f t="shared" si="5"/>
        <v>68.82352941176471</v>
      </c>
      <c r="Q17" s="89">
        <f t="shared" si="6"/>
        <v>4</v>
      </c>
      <c r="R17" s="89"/>
      <c r="S17" s="91"/>
      <c r="T17" s="90">
        <f t="shared" si="7"/>
        <v>694.5</v>
      </c>
      <c r="U17" s="90">
        <f t="shared" si="8"/>
        <v>694.5</v>
      </c>
      <c r="V17" s="108">
        <f t="shared" si="9"/>
        <v>68.088</v>
      </c>
      <c r="W17" s="150" t="s">
        <v>21</v>
      </c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</row>
    <row r="18" spans="1:39" s="119" customFormat="1" ht="35.25" customHeight="1">
      <c r="A18" s="87">
        <f t="shared" si="0"/>
        <v>6</v>
      </c>
      <c r="B18" s="251" t="s">
        <v>677</v>
      </c>
      <c r="C18" s="37" t="s">
        <v>678</v>
      </c>
      <c r="D18" s="72" t="s">
        <v>23</v>
      </c>
      <c r="E18" s="85" t="s">
        <v>713</v>
      </c>
      <c r="F18" s="252" t="s">
        <v>714</v>
      </c>
      <c r="G18" s="70" t="s">
        <v>639</v>
      </c>
      <c r="H18" s="177" t="s">
        <v>540</v>
      </c>
      <c r="I18" s="88">
        <v>231</v>
      </c>
      <c r="J18" s="71">
        <f t="shared" si="1"/>
        <v>67.94117647058823</v>
      </c>
      <c r="K18" s="89">
        <f t="shared" si="2"/>
        <v>5</v>
      </c>
      <c r="L18" s="88">
        <v>229.5</v>
      </c>
      <c r="M18" s="71">
        <f t="shared" si="3"/>
        <v>67.5</v>
      </c>
      <c r="N18" s="89">
        <f t="shared" si="4"/>
        <v>5</v>
      </c>
      <c r="O18" s="88">
        <v>228.5</v>
      </c>
      <c r="P18" s="71">
        <f t="shared" si="5"/>
        <v>67.20588235294117</v>
      </c>
      <c r="Q18" s="89">
        <f t="shared" si="6"/>
        <v>7</v>
      </c>
      <c r="R18" s="89"/>
      <c r="S18" s="91"/>
      <c r="T18" s="90">
        <f t="shared" si="7"/>
        <v>689</v>
      </c>
      <c r="U18" s="90">
        <f t="shared" si="8"/>
        <v>689</v>
      </c>
      <c r="V18" s="108">
        <f t="shared" si="9"/>
        <v>67.549</v>
      </c>
      <c r="W18" s="150" t="s">
        <v>21</v>
      </c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</row>
    <row r="19" spans="1:39" s="119" customFormat="1" ht="35.25" customHeight="1">
      <c r="A19" s="87">
        <f t="shared" si="0"/>
        <v>7</v>
      </c>
      <c r="B19" s="139" t="s">
        <v>717</v>
      </c>
      <c r="C19" s="34" t="s">
        <v>673</v>
      </c>
      <c r="D19" s="72" t="s">
        <v>23</v>
      </c>
      <c r="E19" s="138" t="s">
        <v>674</v>
      </c>
      <c r="F19" s="142" t="s">
        <v>675</v>
      </c>
      <c r="G19" s="148" t="s">
        <v>676</v>
      </c>
      <c r="H19" s="207" t="s">
        <v>484</v>
      </c>
      <c r="I19" s="88">
        <v>224</v>
      </c>
      <c r="J19" s="71">
        <f t="shared" si="1"/>
        <v>65.88235294117648</v>
      </c>
      <c r="K19" s="89">
        <f t="shared" si="2"/>
        <v>9</v>
      </c>
      <c r="L19" s="88">
        <v>221</v>
      </c>
      <c r="M19" s="71">
        <f t="shared" si="3"/>
        <v>65</v>
      </c>
      <c r="N19" s="89">
        <f t="shared" si="4"/>
        <v>7</v>
      </c>
      <c r="O19" s="88">
        <v>227</v>
      </c>
      <c r="P19" s="71">
        <f t="shared" si="5"/>
        <v>66.76470588235294</v>
      </c>
      <c r="Q19" s="89">
        <f t="shared" si="6"/>
        <v>8</v>
      </c>
      <c r="R19" s="89"/>
      <c r="S19" s="91"/>
      <c r="T19" s="90">
        <f t="shared" si="7"/>
        <v>672</v>
      </c>
      <c r="U19" s="90">
        <f t="shared" si="8"/>
        <v>672</v>
      </c>
      <c r="V19" s="108">
        <f t="shared" si="9"/>
        <v>65.882</v>
      </c>
      <c r="W19" s="150" t="s">
        <v>21</v>
      </c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</row>
    <row r="20" spans="1:39" s="119" customFormat="1" ht="35.25" customHeight="1">
      <c r="A20" s="87">
        <f t="shared" si="0"/>
        <v>7</v>
      </c>
      <c r="B20" s="251" t="s">
        <v>677</v>
      </c>
      <c r="C20" s="37" t="s">
        <v>678</v>
      </c>
      <c r="D20" s="72" t="s">
        <v>23</v>
      </c>
      <c r="E20" s="85" t="s">
        <v>640</v>
      </c>
      <c r="F20" s="206" t="s">
        <v>641</v>
      </c>
      <c r="G20" s="70" t="s">
        <v>639</v>
      </c>
      <c r="H20" s="72" t="s">
        <v>540</v>
      </c>
      <c r="I20" s="88">
        <v>225</v>
      </c>
      <c r="J20" s="71">
        <f t="shared" si="1"/>
        <v>66.17647058823529</v>
      </c>
      <c r="K20" s="89">
        <f t="shared" si="2"/>
        <v>7</v>
      </c>
      <c r="L20" s="88">
        <v>215</v>
      </c>
      <c r="M20" s="71">
        <f t="shared" si="3"/>
        <v>63.23529411764706</v>
      </c>
      <c r="N20" s="89">
        <f t="shared" si="4"/>
        <v>9</v>
      </c>
      <c r="O20" s="88">
        <v>232</v>
      </c>
      <c r="P20" s="71">
        <f t="shared" si="5"/>
        <v>68.23529411764706</v>
      </c>
      <c r="Q20" s="89">
        <f t="shared" si="6"/>
        <v>6</v>
      </c>
      <c r="R20" s="89"/>
      <c r="S20" s="91"/>
      <c r="T20" s="90">
        <f t="shared" si="7"/>
        <v>672</v>
      </c>
      <c r="U20" s="90">
        <f t="shared" si="8"/>
        <v>672</v>
      </c>
      <c r="V20" s="108">
        <f t="shared" si="9"/>
        <v>65.882</v>
      </c>
      <c r="W20" s="150" t="s">
        <v>21</v>
      </c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</row>
    <row r="21" spans="1:39" s="119" customFormat="1" ht="35.25" customHeight="1">
      <c r="A21" s="87">
        <f t="shared" si="0"/>
        <v>9</v>
      </c>
      <c r="B21" s="139" t="s">
        <v>690</v>
      </c>
      <c r="C21" s="34" t="s">
        <v>691</v>
      </c>
      <c r="D21" s="72" t="s">
        <v>21</v>
      </c>
      <c r="E21" s="86" t="s">
        <v>692</v>
      </c>
      <c r="F21" s="30" t="s">
        <v>693</v>
      </c>
      <c r="G21" s="35" t="s">
        <v>694</v>
      </c>
      <c r="H21" s="250" t="s">
        <v>695</v>
      </c>
      <c r="I21" s="88">
        <v>225</v>
      </c>
      <c r="J21" s="71">
        <f t="shared" si="1"/>
        <v>66.17647058823529</v>
      </c>
      <c r="K21" s="89">
        <f t="shared" si="2"/>
        <v>7</v>
      </c>
      <c r="L21" s="88">
        <v>220.5</v>
      </c>
      <c r="M21" s="71">
        <f t="shared" si="3"/>
        <v>64.8529411764706</v>
      </c>
      <c r="N21" s="89">
        <f t="shared" si="4"/>
        <v>8</v>
      </c>
      <c r="O21" s="88">
        <v>226</v>
      </c>
      <c r="P21" s="71">
        <f t="shared" si="5"/>
        <v>66.47058823529412</v>
      </c>
      <c r="Q21" s="89">
        <f t="shared" si="6"/>
        <v>9</v>
      </c>
      <c r="R21" s="89"/>
      <c r="S21" s="91"/>
      <c r="T21" s="90">
        <f t="shared" si="7"/>
        <v>671.5</v>
      </c>
      <c r="U21" s="90">
        <f t="shared" si="8"/>
        <v>671.5</v>
      </c>
      <c r="V21" s="108">
        <f t="shared" si="9"/>
        <v>65.833</v>
      </c>
      <c r="W21" s="150" t="s">
        <v>21</v>
      </c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</row>
    <row r="22" spans="1:39" s="119" customFormat="1" ht="35.25" customHeight="1">
      <c r="A22" s="87">
        <f t="shared" si="0"/>
        <v>10</v>
      </c>
      <c r="B22" s="139" t="s">
        <v>684</v>
      </c>
      <c r="C22" s="34" t="s">
        <v>685</v>
      </c>
      <c r="D22" s="72">
        <v>2</v>
      </c>
      <c r="E22" s="138" t="s">
        <v>686</v>
      </c>
      <c r="F22" s="30" t="s">
        <v>687</v>
      </c>
      <c r="G22" s="70" t="s">
        <v>688</v>
      </c>
      <c r="H22" s="72" t="s">
        <v>689</v>
      </c>
      <c r="I22" s="88">
        <v>213.5</v>
      </c>
      <c r="J22" s="71">
        <f t="shared" si="1"/>
        <v>62.794117647058826</v>
      </c>
      <c r="K22" s="89">
        <f t="shared" si="2"/>
        <v>10</v>
      </c>
      <c r="L22" s="88">
        <v>214</v>
      </c>
      <c r="M22" s="71">
        <f t="shared" si="3"/>
        <v>62.94117647058824</v>
      </c>
      <c r="N22" s="89">
        <f t="shared" si="4"/>
        <v>10</v>
      </c>
      <c r="O22" s="88">
        <v>221</v>
      </c>
      <c r="P22" s="71">
        <f t="shared" si="5"/>
        <v>65</v>
      </c>
      <c r="Q22" s="89">
        <f t="shared" si="6"/>
        <v>10</v>
      </c>
      <c r="R22" s="89"/>
      <c r="S22" s="91"/>
      <c r="T22" s="90">
        <f t="shared" si="7"/>
        <v>648.5</v>
      </c>
      <c r="U22" s="90">
        <f t="shared" si="8"/>
        <v>648.5</v>
      </c>
      <c r="V22" s="108">
        <f t="shared" si="9"/>
        <v>63.578</v>
      </c>
      <c r="W22" s="150" t="s">
        <v>719</v>
      </c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</row>
    <row r="23" spans="1:39" s="119" customFormat="1" ht="35.25" customHeight="1">
      <c r="A23" s="87">
        <f t="shared" si="0"/>
        <v>11</v>
      </c>
      <c r="B23" s="157" t="s">
        <v>718</v>
      </c>
      <c r="C23" s="34"/>
      <c r="D23" s="72" t="s">
        <v>28</v>
      </c>
      <c r="E23" s="86" t="s">
        <v>707</v>
      </c>
      <c r="F23" s="32" t="s">
        <v>708</v>
      </c>
      <c r="G23" s="37" t="s">
        <v>709</v>
      </c>
      <c r="H23" s="72" t="s">
        <v>643</v>
      </c>
      <c r="I23" s="88">
        <v>202.5</v>
      </c>
      <c r="J23" s="71">
        <f t="shared" si="1"/>
        <v>59.55882352941177</v>
      </c>
      <c r="K23" s="89">
        <f t="shared" si="2"/>
        <v>11</v>
      </c>
      <c r="L23" s="88">
        <v>210.5</v>
      </c>
      <c r="M23" s="71">
        <f t="shared" si="3"/>
        <v>61.911764705882355</v>
      </c>
      <c r="N23" s="89">
        <f t="shared" si="4"/>
        <v>11</v>
      </c>
      <c r="O23" s="88">
        <v>209.5</v>
      </c>
      <c r="P23" s="71">
        <f t="shared" si="5"/>
        <v>61.61764705882353</v>
      </c>
      <c r="Q23" s="89">
        <f t="shared" si="6"/>
        <v>11</v>
      </c>
      <c r="R23" s="89"/>
      <c r="S23" s="91"/>
      <c r="T23" s="90">
        <f t="shared" si="7"/>
        <v>622.5</v>
      </c>
      <c r="U23" s="90">
        <f t="shared" si="8"/>
        <v>622.5</v>
      </c>
      <c r="V23" s="108">
        <f t="shared" si="9"/>
        <v>61.029</v>
      </c>
      <c r="W23" s="150" t="s">
        <v>720</v>
      </c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</row>
    <row r="24" spans="1:22" ht="13.5" customHeight="1">
      <c r="A24" s="120"/>
      <c r="B24" s="121"/>
      <c r="C24" s="121"/>
      <c r="D24" s="67"/>
      <c r="E24" s="68"/>
      <c r="F24" s="68"/>
      <c r="G24" s="68"/>
      <c r="H24" s="69"/>
      <c r="I24" s="122"/>
      <c r="J24" s="123"/>
      <c r="K24" s="124"/>
      <c r="L24" s="122"/>
      <c r="M24" s="123"/>
      <c r="N24" s="124"/>
      <c r="O24" s="122"/>
      <c r="P24" s="123"/>
      <c r="Q24" s="124"/>
      <c r="R24" s="122"/>
      <c r="S24" s="122"/>
      <c r="T24" s="122"/>
      <c r="U24" s="125"/>
      <c r="V24" s="123"/>
    </row>
    <row r="25" spans="1:23" s="81" customFormat="1" ht="15" customHeight="1">
      <c r="A25" s="126"/>
      <c r="B25" s="295" t="s">
        <v>8</v>
      </c>
      <c r="C25" s="295"/>
      <c r="D25" s="295"/>
      <c r="E25" s="110"/>
      <c r="F25" s="110"/>
      <c r="G25" s="110"/>
      <c r="H25" s="80" t="s">
        <v>546</v>
      </c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35"/>
    </row>
    <row r="26" spans="1:23" s="81" customFormat="1" ht="6.75" customHeight="1">
      <c r="A26" s="126"/>
      <c r="B26" s="127"/>
      <c r="C26" s="127"/>
      <c r="D26" s="127"/>
      <c r="E26" s="110"/>
      <c r="F26" s="110"/>
      <c r="G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35"/>
    </row>
    <row r="27" spans="1:23" s="81" customFormat="1" ht="15" customHeight="1">
      <c r="A27" s="126"/>
      <c r="B27" s="295" t="s">
        <v>46</v>
      </c>
      <c r="C27" s="295"/>
      <c r="D27" s="295"/>
      <c r="E27" s="110"/>
      <c r="F27" s="110"/>
      <c r="G27" s="110"/>
      <c r="H27" s="80" t="s">
        <v>592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35"/>
    </row>
    <row r="32" spans="2:8" ht="12.75">
      <c r="B32" s="113"/>
      <c r="C32" s="21"/>
      <c r="D32" s="21"/>
      <c r="E32" s="21"/>
      <c r="F32" s="21"/>
      <c r="G32" s="21"/>
      <c r="H32" s="113"/>
    </row>
  </sheetData>
  <sheetProtection/>
  <mergeCells count="24">
    <mergeCell ref="A2:W2"/>
    <mergeCell ref="A3:W3"/>
    <mergeCell ref="A5:W5"/>
    <mergeCell ref="A7:W7"/>
    <mergeCell ref="A8:W8"/>
    <mergeCell ref="A11:A12"/>
    <mergeCell ref="B11:B12"/>
    <mergeCell ref="C11:C12"/>
    <mergeCell ref="D11:D12"/>
    <mergeCell ref="E11:E12"/>
    <mergeCell ref="V11:V12"/>
    <mergeCell ref="W11:W12"/>
    <mergeCell ref="F11:F12"/>
    <mergeCell ref="G11:G12"/>
    <mergeCell ref="H11:H12"/>
    <mergeCell ref="I11:K11"/>
    <mergeCell ref="L11:N11"/>
    <mergeCell ref="O11:Q11"/>
    <mergeCell ref="B25:D25"/>
    <mergeCell ref="B27:D27"/>
    <mergeCell ref="R11:R12"/>
    <mergeCell ref="S11:S12"/>
    <mergeCell ref="T11:T12"/>
    <mergeCell ref="U11:U12"/>
  </mergeCells>
  <printOptions horizontalCentered="1"/>
  <pageMargins left="0" right="0" top="0.3937007874015748" bottom="0" header="0" footer="0"/>
  <pageSetup fitToHeight="2" fitToWidth="1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2022-06-18T12:01:31Z</cp:lastPrinted>
  <dcterms:created xsi:type="dcterms:W3CDTF">2012-01-07T13:11:08Z</dcterms:created>
  <dcterms:modified xsi:type="dcterms:W3CDTF">2022-06-18T12:29:51Z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